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23580" windowHeight="14250" activeTab="0"/>
  </bookViews>
  <sheets>
    <sheet name="UI" sheetId="1" r:id="rId1"/>
    <sheet name="Calculations" sheetId="2" r:id="rId2"/>
    <sheet name="zKDCalcPropertiesVHS" sheetId="3" state="veryHidden" r:id="rId3"/>
  </sheets>
  <definedNames/>
  <calcPr fullCalcOnLoad="1"/>
</workbook>
</file>

<file path=xl/sharedStrings.xml><?xml version="1.0" encoding="utf-8"?>
<sst xmlns="http://schemas.openxmlformats.org/spreadsheetml/2006/main" count="234" uniqueCount="174">
  <si>
    <t>Personnel Locations</t>
  </si>
  <si>
    <t xml:space="preserve">Nevada </t>
  </si>
  <si>
    <t>Arizona</t>
  </si>
  <si>
    <t>Texas</t>
  </si>
  <si>
    <t>North Dakota</t>
  </si>
  <si>
    <t>Alabama</t>
  </si>
  <si>
    <t>Virginia</t>
  </si>
  <si>
    <t>New York</t>
  </si>
  <si>
    <t>Warehouse Locations</t>
  </si>
  <si>
    <t>Colorado</t>
  </si>
  <si>
    <t>Pennsylvania</t>
  </si>
  <si>
    <t>East</t>
  </si>
  <si>
    <t>West</t>
  </si>
  <si>
    <t>Montana</t>
  </si>
  <si>
    <t>Ohio</t>
  </si>
  <si>
    <t>Huntsville</t>
  </si>
  <si>
    <t>Phoenix</t>
  </si>
  <si>
    <t>Billings</t>
  </si>
  <si>
    <t>McDermitt</t>
  </si>
  <si>
    <t>Binghamton</t>
  </si>
  <si>
    <t>Grand Forks</t>
  </si>
  <si>
    <t>Toledo</t>
  </si>
  <si>
    <t>Austin</t>
  </si>
  <si>
    <t>Richmond</t>
  </si>
  <si>
    <t>Golden</t>
  </si>
  <si>
    <t>Mars</t>
  </si>
  <si>
    <t>Selections:</t>
  </si>
  <si>
    <t>State:</t>
  </si>
  <si>
    <t>City:</t>
  </si>
  <si>
    <t>Region:</t>
  </si>
  <si>
    <t>Personnel Locations:</t>
  </si>
  <si>
    <t>Warehouse Locations:</t>
  </si>
  <si>
    <t>Distances between Warehouses and Personnel Locations (in miles)</t>
  </si>
  <si>
    <t>Food Stuffs</t>
  </si>
  <si>
    <t>Boots</t>
  </si>
  <si>
    <t>Shirts</t>
  </si>
  <si>
    <t>Pants</t>
  </si>
  <si>
    <t>Coats</t>
  </si>
  <si>
    <t>Helmets</t>
  </si>
  <si>
    <t>Printers</t>
  </si>
  <si>
    <t>Computers</t>
  </si>
  <si>
    <t># of Personnel</t>
  </si>
  <si>
    <t># of Personnel at Location:</t>
  </si>
  <si>
    <t>Item:</t>
  </si>
  <si>
    <t>Total Cost:</t>
  </si>
  <si>
    <t>Totals:</t>
  </si>
  <si>
    <t>Total Distance:</t>
  </si>
  <si>
    <t>Miles/Gallon/Weight</t>
  </si>
  <si>
    <t>Miles/Gallon:</t>
  </si>
  <si>
    <t>Total Size:</t>
  </si>
  <si>
    <t>Truck Weight (lbs):</t>
  </si>
  <si>
    <t>Shipping Distance (mi):</t>
  </si>
  <si>
    <t>Total Weight:</t>
  </si>
  <si>
    <t>Qty:</t>
  </si>
  <si>
    <t>Gallons:</t>
  </si>
  <si>
    <t>Cost/Gallon:</t>
  </si>
  <si>
    <t>Cost/Unit:</t>
  </si>
  <si>
    <t>Hours:</t>
  </si>
  <si>
    <t>Cost/Hour:</t>
  </si>
  <si>
    <t>Travel Days:</t>
  </si>
  <si>
    <t>Work Days:</t>
  </si>
  <si>
    <t>Ship Date:</t>
  </si>
  <si>
    <t>Delivery Date:</t>
  </si>
  <si>
    <t>Available Date:</t>
  </si>
  <si>
    <t>Delivery Location:</t>
  </si>
  <si>
    <t>zKDGenKDC</t>
  </si>
  <si>
    <t>zKDGenDisp</t>
  </si>
  <si>
    <t>zKDCalcFileName</t>
  </si>
  <si>
    <t>Delivery_Logistics.kdc</t>
  </si>
  <si>
    <t>zKDCalcOutputDir</t>
  </si>
  <si>
    <t>zKDStyleNumFormat</t>
  </si>
  <si>
    <t>zKDStyleBackground</t>
  </si>
  <si>
    <t>zKDStyleFont</t>
  </si>
  <si>
    <t>zKDCalcSheetSheet1Incl</t>
  </si>
  <si>
    <t>Yes</t>
  </si>
  <si>
    <t>zKDCalcSheetSheet1TL</t>
  </si>
  <si>
    <t>A1</t>
  </si>
  <si>
    <t>zKDCalcSheetSheet1BR</t>
  </si>
  <si>
    <t>zKDCalcSheetSheet1Synch</t>
  </si>
  <si>
    <t>zKDCalcSheetSheet2Incl</t>
  </si>
  <si>
    <t>No</t>
  </si>
  <si>
    <t>zKDCalcSheetSheet2TL</t>
  </si>
  <si>
    <t>zKDCalcSheetSheet2BR</t>
  </si>
  <si>
    <t>zKDCalcSheetSheet2Synch</t>
  </si>
  <si>
    <t>zKDCalcSheetSheet3Incl</t>
  </si>
  <si>
    <t>zKDCalcSheetSheet3TL</t>
  </si>
  <si>
    <t>zKDCalcSheetSheet3BR</t>
  </si>
  <si>
    <t>zKDCalcSheetSheet3Synch</t>
  </si>
  <si>
    <t>zKDDispSheet</t>
  </si>
  <si>
    <t>zKDDispSynch</t>
  </si>
  <si>
    <t>zKDDispTL</t>
  </si>
  <si>
    <t>zKDDispBR</t>
  </si>
  <si>
    <t>J43</t>
  </si>
  <si>
    <t>zKDDispFileName</t>
  </si>
  <si>
    <t>zKDDispTemplateType</t>
  </si>
  <si>
    <t>zKDDispTemplate</t>
  </si>
  <si>
    <t>zKDDispCellDetect</t>
  </si>
  <si>
    <t>zKDDispInputColor</t>
  </si>
  <si>
    <t>zKDDispInputDisplayColor</t>
  </si>
  <si>
    <t>zKDDispGridlines</t>
  </si>
  <si>
    <t>zKDDispHeaders</t>
  </si>
  <si>
    <t>zKDDispGenType</t>
  </si>
  <si>
    <t>zKDDispInputCellBorder</t>
  </si>
  <si>
    <t>zKDDispWidthType</t>
  </si>
  <si>
    <t>zKDDispWidthPixel</t>
  </si>
  <si>
    <t>zKDDispWidthPct</t>
  </si>
  <si>
    <t>zKDDispSheetSheet1Incl</t>
  </si>
  <si>
    <t>zKDDispSheetSheet1TL</t>
  </si>
  <si>
    <t>zKDDispSheetSheet1BR</t>
  </si>
  <si>
    <t>J42</t>
  </si>
  <si>
    <t>zKDDispSheetSheet1Synch</t>
  </si>
  <si>
    <t>zKDDispSheetSheet2Incl</t>
  </si>
  <si>
    <t>zKDDispSheetSheet2TL</t>
  </si>
  <si>
    <t>zKDDispSheetSheet2BR</t>
  </si>
  <si>
    <t>zKDDispSheetSheet2Synch</t>
  </si>
  <si>
    <t>zKDDispSheetSheet3Incl</t>
  </si>
  <si>
    <t>zKDDispSheetSheet3TL</t>
  </si>
  <si>
    <t>zKDDispSheetSheet3BR</t>
  </si>
  <si>
    <t>zKDDispSheetSheet3Synch</t>
  </si>
  <si>
    <t>zKDDispInStartText</t>
  </si>
  <si>
    <t>IN_</t>
  </si>
  <si>
    <t>zKDDispRecalc</t>
  </si>
  <si>
    <t>Delivery Location</t>
  </si>
  <si>
    <t>P48</t>
  </si>
  <si>
    <t>Internal Delivery Logistics Form 5301b</t>
  </si>
  <si>
    <t>Shipping Warehouse:</t>
  </si>
  <si>
    <t xml:space="preserve"> Equipment List</t>
  </si>
  <si>
    <t>Weight (lbs.):</t>
  </si>
  <si>
    <t xml:space="preserve"> Transportation</t>
  </si>
  <si>
    <t>Truck Weight:</t>
  </si>
  <si>
    <t xml:space="preserve">   Fuel Cost:</t>
  </si>
  <si>
    <t xml:space="preserve">   Truck Details:</t>
  </si>
  <si>
    <t>Ave. Truck Wt:</t>
  </si>
  <si>
    <r>
      <t>Capacity</t>
    </r>
    <r>
      <rPr>
        <b/>
        <sz val="10"/>
        <color indexed="18"/>
        <rFont val="Arial"/>
        <family val="2"/>
      </rPr>
      <t>:</t>
    </r>
  </si>
  <si>
    <t xml:space="preserve"> Transportation Personnel:</t>
  </si>
  <si>
    <t xml:space="preserve">   Loading (max. = 5):</t>
  </si>
  <si>
    <t xml:space="preserve">   Drivers:</t>
  </si>
  <si>
    <t xml:space="preserve">   Unloading (max. = 5):</t>
  </si>
  <si>
    <t>zKDCalcSheetUIIncl</t>
  </si>
  <si>
    <t>zKDCalcSheetUITL</t>
  </si>
  <si>
    <t>zKDCalcSheetUIBR</t>
  </si>
  <si>
    <t>AL53</t>
  </si>
  <si>
    <t>zKDCalcSheetUISynch</t>
  </si>
  <si>
    <t>zKDCalcSheetCalculationsIncl</t>
  </si>
  <si>
    <t>zKDCalcSheetCalculationsTL</t>
  </si>
  <si>
    <t>zKDCalcSheetCalculationsBR</t>
  </si>
  <si>
    <t>zKDCalcSheetCalculationsSynch</t>
  </si>
  <si>
    <t>zKDCalcSheetOldUIIncl</t>
  </si>
  <si>
    <t>zKDCalcSheetOldUITL</t>
  </si>
  <si>
    <t>zKDCalcSheetOldUIBR</t>
  </si>
  <si>
    <t>zKDCalcSheetOldUISynch</t>
  </si>
  <si>
    <t>zKDDispSheetUIIncl</t>
  </si>
  <si>
    <t>zKDDispSheetUITL</t>
  </si>
  <si>
    <t>zKDDispSheetUIBR</t>
  </si>
  <si>
    <t>zKDDispSheetUISynch</t>
  </si>
  <si>
    <t>zKDDispSheetCalculationsIncl</t>
  </si>
  <si>
    <t>zKDDispSheetCalculationsTL</t>
  </si>
  <si>
    <t>zKDDispSheetCalculationsBR</t>
  </si>
  <si>
    <t>zKDDispSheetCalculationsSynch</t>
  </si>
  <si>
    <t>zKDDispSheetOldUIIncl</t>
  </si>
  <si>
    <t>zKDDispSheetOldUITL</t>
  </si>
  <si>
    <t>zKDDispSheetOldUIBR</t>
  </si>
  <si>
    <t>zKDDispSheetOldUISynch</t>
  </si>
  <si>
    <t>Max. Wt:</t>
  </si>
  <si>
    <t>Size (cu. ft.):</t>
  </si>
  <si>
    <t>&lt;- connected to Delivery Location DropDown</t>
  </si>
  <si>
    <t>&lt;- Lookup Area for Miles/Gallon based on the Average Truck Weight</t>
  </si>
  <si>
    <t>&lt;- Lookup Area for Driving Distanced based on the Delivery Location selection and thus the warehouse location</t>
  </si>
  <si>
    <t>&lt;- Lookup Area for the Warehouse Location based on the Region of the Delivery Location</t>
  </si>
  <si>
    <t>&lt;- Lookup Area for Region and # of Personnel for the selected Delivery Location</t>
  </si>
  <si>
    <t>G48</t>
  </si>
  <si>
    <t>C:\Inetpub\wwwroot\KDCalc\demos\Delivery_Logistics\html\</t>
  </si>
  <si>
    <t>Delivery_Logistics.html</t>
  </si>
  <si>
    <t>C:\kd\Dev\KDCalc\3_Src\KDCalcDesigner\KDCalcAddIn\templates\HTML\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</si>
</sst>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mm/dd/yy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i/>
      <sz val="10"/>
      <color indexed="9"/>
      <name val="Arial"/>
      <family val="2"/>
    </font>
    <font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8" xfId="0" applyFill="1" applyBorder="1" applyAlignment="1">
      <alignment/>
    </xf>
    <xf numFmtId="0" fontId="1" fillId="2" borderId="0" xfId="0" applyFont="1" applyFill="1" applyBorder="1" applyAlignment="1" quotePrefix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5" fillId="6" borderId="0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2" borderId="22" xfId="0" applyFill="1" applyBorder="1" applyAlignment="1">
      <alignment/>
    </xf>
    <xf numFmtId="0" fontId="5" fillId="6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8" xfId="0" applyFill="1" applyBorder="1" applyAlignment="1">
      <alignment/>
    </xf>
    <xf numFmtId="0" fontId="5" fillId="3" borderId="9" xfId="0" applyFont="1" applyFill="1" applyBorder="1" applyAlignment="1">
      <alignment/>
    </xf>
    <xf numFmtId="0" fontId="0" fillId="6" borderId="24" xfId="0" applyFill="1" applyBorder="1" applyAlignment="1">
      <alignment/>
    </xf>
    <xf numFmtId="0" fontId="1" fillId="2" borderId="5" xfId="0" applyFont="1" applyFill="1" applyBorder="1" applyAlignment="1" quotePrefix="1">
      <alignment/>
    </xf>
    <xf numFmtId="0" fontId="1" fillId="2" borderId="22" xfId="0" applyFont="1" applyFill="1" applyBorder="1" applyAlignment="1" quotePrefix="1">
      <alignment/>
    </xf>
    <xf numFmtId="0" fontId="0" fillId="2" borderId="23" xfId="0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 quotePrefix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5" fillId="6" borderId="0" xfId="0" applyFont="1" applyFill="1" applyBorder="1" applyAlignment="1" quotePrefix="1">
      <alignment/>
    </xf>
    <xf numFmtId="0" fontId="5" fillId="4" borderId="5" xfId="0" applyFont="1" applyFill="1" applyBorder="1" applyAlignment="1">
      <alignment/>
    </xf>
    <xf numFmtId="0" fontId="5" fillId="4" borderId="22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0" borderId="0" xfId="0" applyFont="1" applyAlignment="1">
      <alignment/>
    </xf>
    <xf numFmtId="0" fontId="2" fillId="3" borderId="5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9" fillId="0" borderId="0" xfId="0" applyFont="1" applyAlignment="1" quotePrefix="1">
      <alignment/>
    </xf>
    <xf numFmtId="44" fontId="0" fillId="6" borderId="5" xfId="17" applyFill="1" applyBorder="1" applyAlignment="1">
      <alignment/>
    </xf>
    <xf numFmtId="44" fontId="0" fillId="6" borderId="22" xfId="17" applyFill="1" applyBorder="1" applyAlignment="1">
      <alignment/>
    </xf>
    <xf numFmtId="44" fontId="0" fillId="6" borderId="23" xfId="17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6" borderId="5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44" fontId="0" fillId="6" borderId="10" xfId="17" applyFill="1" applyBorder="1" applyAlignment="1">
      <alignment/>
    </xf>
    <xf numFmtId="44" fontId="0" fillId="6" borderId="24" xfId="17" applyFill="1" applyBorder="1" applyAlignment="1">
      <alignment/>
    </xf>
    <xf numFmtId="44" fontId="0" fillId="6" borderId="11" xfId="17" applyFill="1" applyBorder="1" applyAlignment="1">
      <alignment/>
    </xf>
    <xf numFmtId="0" fontId="0" fillId="7" borderId="5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11" xfId="0" applyFill="1" applyBorder="1" applyAlignment="1">
      <alignment/>
    </xf>
    <xf numFmtId="44" fontId="0" fillId="6" borderId="25" xfId="17" applyFill="1" applyBorder="1" applyAlignment="1">
      <alignment/>
    </xf>
    <xf numFmtId="44" fontId="0" fillId="6" borderId="26" xfId="17" applyFill="1" applyBorder="1" applyAlignment="1">
      <alignment/>
    </xf>
    <xf numFmtId="44" fontId="0" fillId="6" borderId="27" xfId="17" applyFill="1" applyBorder="1" applyAlignment="1">
      <alignment/>
    </xf>
    <xf numFmtId="2" fontId="0" fillId="6" borderId="5" xfId="0" applyNumberFormat="1" applyFill="1" applyBorder="1" applyAlignment="1">
      <alignment/>
    </xf>
    <xf numFmtId="2" fontId="0" fillId="6" borderId="22" xfId="0" applyNumberFormat="1" applyFill="1" applyBorder="1" applyAlignment="1">
      <alignment/>
    </xf>
    <xf numFmtId="2" fontId="0" fillId="6" borderId="23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6" borderId="24" xfId="0" applyNumberFormat="1" applyFill="1" applyBorder="1" applyAlignment="1">
      <alignment/>
    </xf>
    <xf numFmtId="2" fontId="0" fillId="6" borderId="11" xfId="0" applyNumberForma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8" xfId="0" applyFill="1" applyBorder="1" applyAlignment="1">
      <alignment/>
    </xf>
    <xf numFmtId="3" fontId="0" fillId="6" borderId="5" xfId="0" applyNumberFormat="1" applyFill="1" applyBorder="1" applyAlignment="1">
      <alignment/>
    </xf>
    <xf numFmtId="14" fontId="2" fillId="3" borderId="17" xfId="0" applyNumberFormat="1" applyFont="1" applyFill="1" applyBorder="1" applyAlignment="1">
      <alignment/>
    </xf>
    <xf numFmtId="14" fontId="2" fillId="3" borderId="9" xfId="0" applyNumberFormat="1" applyFont="1" applyFill="1" applyBorder="1" applyAlignment="1">
      <alignment/>
    </xf>
    <xf numFmtId="14" fontId="2" fillId="3" borderId="18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44" fontId="2" fillId="3" borderId="5" xfId="0" applyNumberFormat="1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14" fontId="2" fillId="3" borderId="2" xfId="0" applyNumberFormat="1" applyFont="1" applyFill="1" applyBorder="1" applyAlignment="1">
      <alignment/>
    </xf>
    <xf numFmtId="14" fontId="2" fillId="3" borderId="3" xfId="0" applyNumberFormat="1" applyFont="1" applyFill="1" applyBorder="1" applyAlignment="1">
      <alignment/>
    </xf>
    <xf numFmtId="14" fontId="2" fillId="3" borderId="4" xfId="0" applyNumberFormat="1" applyFont="1" applyFill="1" applyBorder="1" applyAlignment="1">
      <alignment/>
    </xf>
    <xf numFmtId="14" fontId="2" fillId="6" borderId="7" xfId="0" applyNumberFormat="1" applyFont="1" applyFill="1" applyBorder="1" applyAlignment="1">
      <alignment/>
    </xf>
    <xf numFmtId="14" fontId="2" fillId="6" borderId="0" xfId="0" applyNumberFormat="1" applyFont="1" applyFill="1" applyBorder="1" applyAlignment="1">
      <alignment/>
    </xf>
    <xf numFmtId="14" fontId="2" fillId="6" borderId="8" xfId="0" applyNumberFormat="1" applyFont="1" applyFill="1" applyBorder="1" applyAlignment="1">
      <alignment/>
    </xf>
    <xf numFmtId="44" fontId="0" fillId="6" borderId="5" xfId="0" applyNumberFormat="1" applyFill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2" fillId="6" borderId="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3</xdr:row>
      <xdr:rowOff>57150</xdr:rowOff>
    </xdr:from>
    <xdr:to>
      <xdr:col>36</xdr:col>
      <xdr:colOff>28575</xdr:colOff>
      <xdr:row>19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4572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57150</xdr:rowOff>
    </xdr:from>
    <xdr:to>
      <xdr:col>10</xdr:col>
      <xdr:colOff>0</xdr:colOff>
      <xdr:row>8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38150"/>
          <a:ext cx="1714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L53"/>
  <sheetViews>
    <sheetView tabSelected="1" workbookViewId="0" topLeftCell="A1">
      <selection activeCell="A1" sqref="A1"/>
    </sheetView>
  </sheetViews>
  <sheetFormatPr defaultColWidth="9.140625" defaultRowHeight="12.75"/>
  <cols>
    <col min="1" max="9" width="2.8515625" style="0" customWidth="1"/>
    <col min="10" max="10" width="2.8515625" style="72" customWidth="1"/>
    <col min="11" max="38" width="2.8515625" style="0" customWidth="1"/>
  </cols>
  <sheetData>
    <row r="1" spans="1:38" ht="7.5" customHeight="1">
      <c r="A1" s="22"/>
      <c r="B1" s="23"/>
      <c r="C1" s="23"/>
      <c r="D1" s="23"/>
      <c r="E1" s="23"/>
      <c r="F1" s="23"/>
      <c r="G1" s="23"/>
      <c r="H1" s="23"/>
      <c r="I1" s="23"/>
      <c r="J1" s="6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11"/>
    </row>
    <row r="2" spans="1:38" ht="15" customHeight="1">
      <c r="A2" s="24"/>
      <c r="B2" s="118" t="s">
        <v>124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9"/>
    </row>
    <row r="3" spans="1:38" ht="7.5" customHeight="1" thickBot="1">
      <c r="A3" s="12"/>
      <c r="B3" s="13"/>
      <c r="C3" s="13"/>
      <c r="D3" s="13"/>
      <c r="E3" s="13"/>
      <c r="F3" s="13"/>
      <c r="G3" s="13"/>
      <c r="H3" s="13"/>
      <c r="I3" s="13"/>
      <c r="J3" s="6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spans="1:38" ht="15" customHeight="1">
      <c r="A4" s="12"/>
      <c r="B4" s="13"/>
      <c r="C4" s="13"/>
      <c r="D4" s="13"/>
      <c r="E4" s="13"/>
      <c r="F4" s="13"/>
      <c r="G4" s="13"/>
      <c r="H4" s="13"/>
      <c r="I4" s="13"/>
      <c r="J4" s="64"/>
      <c r="K4" s="13"/>
      <c r="L4" s="3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33"/>
      <c r="AL4" s="14"/>
    </row>
    <row r="5" spans="1:38" ht="15" customHeight="1">
      <c r="A5" s="12"/>
      <c r="B5" s="13"/>
      <c r="C5" s="13"/>
      <c r="D5" s="13"/>
      <c r="E5" s="13"/>
      <c r="F5" s="13"/>
      <c r="G5" s="13"/>
      <c r="H5" s="13"/>
      <c r="I5" s="13"/>
      <c r="J5" s="64"/>
      <c r="K5" s="13"/>
      <c r="L5" s="3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25"/>
      <c r="AL5" s="14"/>
    </row>
    <row r="6" spans="1:38" ht="15" customHeight="1">
      <c r="A6" s="12"/>
      <c r="B6" s="13"/>
      <c r="C6" s="13"/>
      <c r="D6" s="13"/>
      <c r="E6" s="13"/>
      <c r="F6" s="13"/>
      <c r="G6" s="13"/>
      <c r="H6" s="13"/>
      <c r="I6" s="13"/>
      <c r="J6" s="64"/>
      <c r="K6" s="13"/>
      <c r="L6" s="3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5"/>
      <c r="AL6" s="14"/>
    </row>
    <row r="7" spans="1:38" ht="15" customHeight="1">
      <c r="A7" s="12"/>
      <c r="B7" s="13"/>
      <c r="C7" s="13"/>
      <c r="D7" s="13"/>
      <c r="E7" s="13"/>
      <c r="F7" s="13"/>
      <c r="G7" s="13"/>
      <c r="H7" s="13"/>
      <c r="I7" s="13"/>
      <c r="J7" s="64"/>
      <c r="K7" s="13"/>
      <c r="L7" s="3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25"/>
      <c r="AL7" s="14"/>
    </row>
    <row r="8" spans="1:38" ht="15" customHeight="1">
      <c r="A8" s="12"/>
      <c r="B8" s="13"/>
      <c r="C8" s="13"/>
      <c r="D8" s="13"/>
      <c r="E8" s="13"/>
      <c r="F8" s="13"/>
      <c r="G8" s="13"/>
      <c r="H8" s="13"/>
      <c r="I8" s="13"/>
      <c r="J8" s="64"/>
      <c r="K8" s="13"/>
      <c r="L8" s="3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25"/>
      <c r="AL8" s="14"/>
    </row>
    <row r="9" spans="1:38" ht="15" customHeight="1">
      <c r="A9" s="12"/>
      <c r="B9" s="13"/>
      <c r="C9" s="13"/>
      <c r="D9" s="13"/>
      <c r="E9" s="13"/>
      <c r="F9" s="13"/>
      <c r="G9" s="13"/>
      <c r="H9" s="13"/>
      <c r="I9" s="13"/>
      <c r="J9" s="64"/>
      <c r="K9" s="13"/>
      <c r="L9" s="3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25"/>
      <c r="AL9" s="14"/>
    </row>
    <row r="10" spans="1:38" ht="15" customHeight="1">
      <c r="A10" s="12"/>
      <c r="B10" s="15" t="s">
        <v>64</v>
      </c>
      <c r="C10" s="15"/>
      <c r="D10" s="15"/>
      <c r="E10" s="15"/>
      <c r="F10" s="15"/>
      <c r="G10" s="15"/>
      <c r="H10" s="15"/>
      <c r="I10" s="15"/>
      <c r="J10" s="64"/>
      <c r="K10" s="13"/>
      <c r="L10" s="3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25"/>
      <c r="AL10" s="14"/>
    </row>
    <row r="11" spans="1:38" ht="15" customHeight="1">
      <c r="A11" s="12"/>
      <c r="B11" s="13"/>
      <c r="C11" s="13"/>
      <c r="D11" s="13"/>
      <c r="E11" s="13"/>
      <c r="F11" s="13"/>
      <c r="G11" s="13"/>
      <c r="H11" s="13"/>
      <c r="I11" s="13"/>
      <c r="J11" s="64"/>
      <c r="K11" s="13"/>
      <c r="L11" s="3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25"/>
      <c r="AL11" s="14"/>
    </row>
    <row r="12" spans="1:38" ht="7.5" customHeight="1">
      <c r="A12" s="12"/>
      <c r="B12" s="13"/>
      <c r="C12" s="13"/>
      <c r="D12" s="13"/>
      <c r="E12" s="13"/>
      <c r="F12" s="13"/>
      <c r="G12" s="13"/>
      <c r="H12" s="13"/>
      <c r="I12" s="13"/>
      <c r="J12" s="64"/>
      <c r="K12" s="13"/>
      <c r="L12" s="3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5"/>
      <c r="AL12" s="14"/>
    </row>
    <row r="13" spans="1:38" ht="15" customHeight="1">
      <c r="A13" s="12"/>
      <c r="B13" s="132" t="s">
        <v>42</v>
      </c>
      <c r="C13" s="132"/>
      <c r="D13" s="132"/>
      <c r="E13" s="132"/>
      <c r="F13" s="132"/>
      <c r="G13" s="132"/>
      <c r="H13" s="132"/>
      <c r="I13" s="132"/>
      <c r="J13" s="132"/>
      <c r="K13" s="13"/>
      <c r="L13" s="3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25"/>
      <c r="AL13" s="14"/>
    </row>
    <row r="14" spans="1:38" ht="15" customHeight="1">
      <c r="A14" s="12"/>
      <c r="B14" s="87" t="str">
        <f>IF(Calculations!C2=0,"--choose a location above--",LOOKUP(Calculations!C2,Calculations!A6:A14,Calculations!F6:F14))</f>
        <v>--choose a location above--</v>
      </c>
      <c r="C14" s="88"/>
      <c r="D14" s="88"/>
      <c r="E14" s="88"/>
      <c r="F14" s="88"/>
      <c r="G14" s="88"/>
      <c r="H14" s="88"/>
      <c r="I14" s="88"/>
      <c r="J14" s="89"/>
      <c r="K14" s="13"/>
      <c r="L14" s="3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25"/>
      <c r="AL14" s="14"/>
    </row>
    <row r="15" spans="1:38" ht="7.5" customHeight="1">
      <c r="A15" s="12"/>
      <c r="B15" s="13"/>
      <c r="C15" s="13"/>
      <c r="D15" s="13"/>
      <c r="E15" s="13"/>
      <c r="F15" s="13"/>
      <c r="G15" s="13"/>
      <c r="H15" s="13"/>
      <c r="I15" s="13"/>
      <c r="J15" s="64"/>
      <c r="K15" s="13"/>
      <c r="L15" s="3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25"/>
      <c r="AL15" s="14"/>
    </row>
    <row r="16" spans="1:38" ht="15" customHeight="1">
      <c r="A16" s="12"/>
      <c r="B16" s="15" t="s">
        <v>125</v>
      </c>
      <c r="C16" s="15"/>
      <c r="D16" s="15"/>
      <c r="E16" s="15"/>
      <c r="F16" s="15"/>
      <c r="G16" s="15"/>
      <c r="H16" s="15"/>
      <c r="I16" s="15"/>
      <c r="J16" s="64"/>
      <c r="K16" s="13"/>
      <c r="L16" s="3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5"/>
      <c r="AL16" s="14"/>
    </row>
    <row r="17" spans="1:38" ht="15" customHeight="1">
      <c r="A17" s="12"/>
      <c r="B17" s="87" t="str">
        <f>IF(Calculations!C2=0,"--choose a location above--",IF(LOOKUP(Calculations!C2,Calculations!A6:A14,Calculations!E6:E14)="East",Calculations!B19,Calculations!B18))</f>
        <v>--choose a location above--</v>
      </c>
      <c r="C17" s="88"/>
      <c r="D17" s="88"/>
      <c r="E17" s="88"/>
      <c r="F17" s="88"/>
      <c r="G17" s="88"/>
      <c r="H17" s="88"/>
      <c r="I17" s="88"/>
      <c r="J17" s="89"/>
      <c r="K17" s="13"/>
      <c r="L17" s="3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25"/>
      <c r="AL17" s="14"/>
    </row>
    <row r="18" spans="1:38" ht="7.5" customHeight="1">
      <c r="A18" s="12"/>
      <c r="B18" s="13"/>
      <c r="C18" s="13"/>
      <c r="D18" s="13"/>
      <c r="E18" s="13"/>
      <c r="F18" s="13"/>
      <c r="G18" s="13"/>
      <c r="H18" s="13"/>
      <c r="I18" s="13"/>
      <c r="J18" s="64"/>
      <c r="K18" s="13"/>
      <c r="L18" s="3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5"/>
      <c r="AL18" s="14"/>
    </row>
    <row r="19" spans="1:38" ht="15" customHeight="1">
      <c r="A19" s="12"/>
      <c r="B19" s="132" t="s">
        <v>51</v>
      </c>
      <c r="C19" s="132"/>
      <c r="D19" s="132"/>
      <c r="E19" s="132"/>
      <c r="F19" s="132"/>
      <c r="G19" s="132"/>
      <c r="H19" s="132"/>
      <c r="I19" s="132"/>
      <c r="J19" s="132"/>
      <c r="K19" s="13"/>
      <c r="L19" s="3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5"/>
      <c r="AL19" s="14"/>
    </row>
    <row r="20" spans="1:38" ht="15" customHeight="1" thickBot="1">
      <c r="A20" s="12"/>
      <c r="B20" s="84" t="str">
        <f>IF(Calculations!C2=0,"--choose a location above--",IF(UI!B17=Calculations!C23,LOOKUP(Calculations!C2,Calculations!A24:A32,Calculations!C24:C32),LOOKUP(Calculations!C2,Calculations!A24:A32,Calculations!D24:D32)))</f>
        <v>--choose a location above--</v>
      </c>
      <c r="C20" s="85"/>
      <c r="D20" s="85"/>
      <c r="E20" s="85"/>
      <c r="F20" s="85"/>
      <c r="G20" s="85"/>
      <c r="H20" s="85"/>
      <c r="I20" s="85"/>
      <c r="J20" s="86"/>
      <c r="K20" s="13"/>
      <c r="L20" s="26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/>
      <c r="AL20" s="14"/>
    </row>
    <row r="21" spans="1:38" ht="7.5" customHeight="1">
      <c r="A21" s="12"/>
      <c r="B21" s="13"/>
      <c r="C21" s="13"/>
      <c r="D21" s="13"/>
      <c r="E21" s="13"/>
      <c r="F21" s="13"/>
      <c r="G21" s="13"/>
      <c r="H21" s="13"/>
      <c r="I21" s="13"/>
      <c r="J21" s="6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4"/>
    </row>
    <row r="22" spans="1:38" ht="15" customHeight="1">
      <c r="A22" s="12"/>
      <c r="B22" s="31" t="s">
        <v>126</v>
      </c>
      <c r="C22" s="46"/>
      <c r="D22" s="47"/>
      <c r="E22" s="47"/>
      <c r="F22" s="47"/>
      <c r="G22" s="47"/>
      <c r="H22" s="47"/>
      <c r="I22" s="47"/>
      <c r="J22" s="65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48"/>
      <c r="AL22" s="14"/>
    </row>
    <row r="23" spans="1:38" ht="15" customHeight="1">
      <c r="A23" s="12"/>
      <c r="B23" s="54" t="s">
        <v>43</v>
      </c>
      <c r="C23" s="55"/>
      <c r="D23" s="55"/>
      <c r="E23" s="56"/>
      <c r="F23" s="54" t="s">
        <v>53</v>
      </c>
      <c r="G23" s="55"/>
      <c r="H23" s="56"/>
      <c r="I23" s="54" t="s">
        <v>56</v>
      </c>
      <c r="J23" s="66"/>
      <c r="K23" s="55"/>
      <c r="L23" s="56"/>
      <c r="M23" s="54" t="s">
        <v>44</v>
      </c>
      <c r="N23" s="55"/>
      <c r="O23" s="55"/>
      <c r="P23" s="55"/>
      <c r="Q23" s="56"/>
      <c r="R23" s="54" t="s">
        <v>164</v>
      </c>
      <c r="S23" s="55"/>
      <c r="T23" s="55"/>
      <c r="U23" s="55"/>
      <c r="V23" s="55"/>
      <c r="W23" s="54" t="s">
        <v>49</v>
      </c>
      <c r="X23" s="55"/>
      <c r="Y23" s="55"/>
      <c r="Z23" s="55"/>
      <c r="AA23" s="56"/>
      <c r="AB23" s="54" t="s">
        <v>127</v>
      </c>
      <c r="AC23" s="55"/>
      <c r="AD23" s="55"/>
      <c r="AE23" s="55"/>
      <c r="AF23" s="56"/>
      <c r="AG23" s="54" t="s">
        <v>52</v>
      </c>
      <c r="AH23" s="55"/>
      <c r="AI23" s="55"/>
      <c r="AJ23" s="55"/>
      <c r="AK23" s="56"/>
      <c r="AL23" s="14"/>
    </row>
    <row r="24" spans="1:38" ht="15" customHeight="1">
      <c r="A24" s="12"/>
      <c r="B24" s="12" t="s">
        <v>33</v>
      </c>
      <c r="C24" s="13"/>
      <c r="D24" s="13"/>
      <c r="E24" s="14"/>
      <c r="F24" s="93"/>
      <c r="G24" s="94"/>
      <c r="H24" s="95"/>
      <c r="I24" s="81">
        <v>10.23</v>
      </c>
      <c r="J24" s="82"/>
      <c r="K24" s="82"/>
      <c r="L24" s="83"/>
      <c r="M24" s="81">
        <f aca="true" t="shared" si="0" ref="M24:M31">F24*I24</f>
        <v>0</v>
      </c>
      <c r="N24" s="82"/>
      <c r="O24" s="82"/>
      <c r="P24" s="82"/>
      <c r="Q24" s="83"/>
      <c r="R24" s="102">
        <v>0.08</v>
      </c>
      <c r="S24" s="103"/>
      <c r="T24" s="103"/>
      <c r="U24" s="103"/>
      <c r="V24" s="104"/>
      <c r="W24" s="87">
        <f>F24*R24</f>
        <v>0</v>
      </c>
      <c r="X24" s="88"/>
      <c r="Y24" s="88"/>
      <c r="Z24" s="88"/>
      <c r="AA24" s="89"/>
      <c r="AB24" s="102">
        <v>2.4</v>
      </c>
      <c r="AC24" s="103"/>
      <c r="AD24" s="103"/>
      <c r="AE24" s="103"/>
      <c r="AF24" s="104"/>
      <c r="AG24" s="87">
        <f>F24*AB24</f>
        <v>0</v>
      </c>
      <c r="AH24" s="88"/>
      <c r="AI24" s="88"/>
      <c r="AJ24" s="88"/>
      <c r="AK24" s="89"/>
      <c r="AL24" s="14"/>
    </row>
    <row r="25" spans="1:38" ht="15" customHeight="1">
      <c r="A25" s="12"/>
      <c r="B25" s="36" t="s">
        <v>40</v>
      </c>
      <c r="C25" s="37"/>
      <c r="D25" s="37"/>
      <c r="E25" s="38"/>
      <c r="F25" s="93"/>
      <c r="G25" s="94"/>
      <c r="H25" s="95"/>
      <c r="I25" s="81">
        <v>899.74</v>
      </c>
      <c r="J25" s="82"/>
      <c r="K25" s="82"/>
      <c r="L25" s="83"/>
      <c r="M25" s="81">
        <f t="shared" si="0"/>
        <v>0</v>
      </c>
      <c r="N25" s="82"/>
      <c r="O25" s="82"/>
      <c r="P25" s="82"/>
      <c r="Q25" s="83"/>
      <c r="R25" s="102">
        <v>6.8</v>
      </c>
      <c r="S25" s="103"/>
      <c r="T25" s="103"/>
      <c r="U25" s="103"/>
      <c r="V25" s="104"/>
      <c r="W25" s="87">
        <f aca="true" t="shared" si="1" ref="W25:W31">F25*R25</f>
        <v>0</v>
      </c>
      <c r="X25" s="88"/>
      <c r="Y25" s="88"/>
      <c r="Z25" s="88"/>
      <c r="AA25" s="89"/>
      <c r="AB25" s="102">
        <v>24</v>
      </c>
      <c r="AC25" s="103"/>
      <c r="AD25" s="103"/>
      <c r="AE25" s="103"/>
      <c r="AF25" s="104"/>
      <c r="AG25" s="87">
        <f aca="true" t="shared" si="2" ref="AG25:AG30">F25*AB25</f>
        <v>0</v>
      </c>
      <c r="AH25" s="88"/>
      <c r="AI25" s="88"/>
      <c r="AJ25" s="88"/>
      <c r="AK25" s="89"/>
      <c r="AL25" s="14"/>
    </row>
    <row r="26" spans="1:38" ht="15" customHeight="1">
      <c r="A26" s="12"/>
      <c r="B26" s="12" t="s">
        <v>39</v>
      </c>
      <c r="C26" s="13"/>
      <c r="D26" s="13"/>
      <c r="E26" s="14"/>
      <c r="F26" s="93"/>
      <c r="G26" s="94"/>
      <c r="H26" s="95"/>
      <c r="I26" s="81">
        <v>142.99</v>
      </c>
      <c r="J26" s="82"/>
      <c r="K26" s="82"/>
      <c r="L26" s="83"/>
      <c r="M26" s="81">
        <f t="shared" si="0"/>
        <v>0</v>
      </c>
      <c r="N26" s="82"/>
      <c r="O26" s="82"/>
      <c r="P26" s="82"/>
      <c r="Q26" s="83"/>
      <c r="R26" s="102">
        <v>2.4</v>
      </c>
      <c r="S26" s="103"/>
      <c r="T26" s="103"/>
      <c r="U26" s="103"/>
      <c r="V26" s="104"/>
      <c r="W26" s="87">
        <f t="shared" si="1"/>
        <v>0</v>
      </c>
      <c r="X26" s="88"/>
      <c r="Y26" s="88"/>
      <c r="Z26" s="88"/>
      <c r="AA26" s="89"/>
      <c r="AB26" s="102">
        <v>15</v>
      </c>
      <c r="AC26" s="103"/>
      <c r="AD26" s="103"/>
      <c r="AE26" s="103"/>
      <c r="AF26" s="104"/>
      <c r="AG26" s="87">
        <f t="shared" si="2"/>
        <v>0</v>
      </c>
      <c r="AH26" s="88"/>
      <c r="AI26" s="88"/>
      <c r="AJ26" s="88"/>
      <c r="AK26" s="89"/>
      <c r="AL26" s="14"/>
    </row>
    <row r="27" spans="1:38" ht="15" customHeight="1">
      <c r="A27" s="12"/>
      <c r="B27" s="36" t="s">
        <v>35</v>
      </c>
      <c r="C27" s="37"/>
      <c r="D27" s="37"/>
      <c r="E27" s="38"/>
      <c r="F27" s="93"/>
      <c r="G27" s="94"/>
      <c r="H27" s="95"/>
      <c r="I27" s="81">
        <v>24.99</v>
      </c>
      <c r="J27" s="82"/>
      <c r="K27" s="82"/>
      <c r="L27" s="83"/>
      <c r="M27" s="81">
        <f t="shared" si="0"/>
        <v>0</v>
      </c>
      <c r="N27" s="82"/>
      <c r="O27" s="82"/>
      <c r="P27" s="82"/>
      <c r="Q27" s="83"/>
      <c r="R27" s="102">
        <v>0.16</v>
      </c>
      <c r="S27" s="103"/>
      <c r="T27" s="103"/>
      <c r="U27" s="103"/>
      <c r="V27" s="104"/>
      <c r="W27" s="87">
        <f t="shared" si="1"/>
        <v>0</v>
      </c>
      <c r="X27" s="88"/>
      <c r="Y27" s="88"/>
      <c r="Z27" s="88"/>
      <c r="AA27" s="89"/>
      <c r="AB27" s="102">
        <v>0.78</v>
      </c>
      <c r="AC27" s="103"/>
      <c r="AD27" s="103"/>
      <c r="AE27" s="103"/>
      <c r="AF27" s="104"/>
      <c r="AG27" s="87">
        <f t="shared" si="2"/>
        <v>0</v>
      </c>
      <c r="AH27" s="88"/>
      <c r="AI27" s="88"/>
      <c r="AJ27" s="88"/>
      <c r="AK27" s="89"/>
      <c r="AL27" s="14"/>
    </row>
    <row r="28" spans="1:38" ht="15" customHeight="1">
      <c r="A28" s="12"/>
      <c r="B28" s="12" t="s">
        <v>36</v>
      </c>
      <c r="C28" s="13"/>
      <c r="D28" s="13"/>
      <c r="E28" s="14"/>
      <c r="F28" s="93"/>
      <c r="G28" s="94"/>
      <c r="H28" s="95"/>
      <c r="I28" s="81">
        <v>34.99</v>
      </c>
      <c r="J28" s="82"/>
      <c r="K28" s="82"/>
      <c r="L28" s="83"/>
      <c r="M28" s="81">
        <f t="shared" si="0"/>
        <v>0</v>
      </c>
      <c r="N28" s="82"/>
      <c r="O28" s="82"/>
      <c r="P28" s="82"/>
      <c r="Q28" s="83"/>
      <c r="R28" s="102">
        <v>0.24</v>
      </c>
      <c r="S28" s="103"/>
      <c r="T28" s="103"/>
      <c r="U28" s="103"/>
      <c r="V28" s="104"/>
      <c r="W28" s="87">
        <f t="shared" si="1"/>
        <v>0</v>
      </c>
      <c r="X28" s="88"/>
      <c r="Y28" s="88"/>
      <c r="Z28" s="88"/>
      <c r="AA28" s="89"/>
      <c r="AB28" s="102">
        <v>1.4</v>
      </c>
      <c r="AC28" s="103"/>
      <c r="AD28" s="103"/>
      <c r="AE28" s="103"/>
      <c r="AF28" s="104"/>
      <c r="AG28" s="87">
        <f t="shared" si="2"/>
        <v>0</v>
      </c>
      <c r="AH28" s="88"/>
      <c r="AI28" s="88"/>
      <c r="AJ28" s="88"/>
      <c r="AK28" s="89"/>
      <c r="AL28" s="14"/>
    </row>
    <row r="29" spans="1:38" ht="15" customHeight="1">
      <c r="A29" s="12"/>
      <c r="B29" s="36" t="s">
        <v>37</v>
      </c>
      <c r="C29" s="37"/>
      <c r="D29" s="37"/>
      <c r="E29" s="38"/>
      <c r="F29" s="93"/>
      <c r="G29" s="94"/>
      <c r="H29" s="95"/>
      <c r="I29" s="81">
        <v>49.89</v>
      </c>
      <c r="J29" s="82"/>
      <c r="K29" s="82"/>
      <c r="L29" s="83"/>
      <c r="M29" s="81">
        <f t="shared" si="0"/>
        <v>0</v>
      </c>
      <c r="N29" s="82"/>
      <c r="O29" s="82"/>
      <c r="P29" s="82"/>
      <c r="Q29" s="83"/>
      <c r="R29" s="102">
        <v>0.46</v>
      </c>
      <c r="S29" s="103"/>
      <c r="T29" s="103"/>
      <c r="U29" s="103"/>
      <c r="V29" s="104"/>
      <c r="W29" s="87">
        <f t="shared" si="1"/>
        <v>0</v>
      </c>
      <c r="X29" s="88"/>
      <c r="Y29" s="88"/>
      <c r="Z29" s="88"/>
      <c r="AA29" s="89"/>
      <c r="AB29" s="102">
        <v>3</v>
      </c>
      <c r="AC29" s="103"/>
      <c r="AD29" s="103"/>
      <c r="AE29" s="103"/>
      <c r="AF29" s="104"/>
      <c r="AG29" s="87">
        <f t="shared" si="2"/>
        <v>0</v>
      </c>
      <c r="AH29" s="88"/>
      <c r="AI29" s="88"/>
      <c r="AJ29" s="88"/>
      <c r="AK29" s="89"/>
      <c r="AL29" s="14"/>
    </row>
    <row r="30" spans="1:38" ht="15" customHeight="1">
      <c r="A30" s="12"/>
      <c r="B30" s="12" t="s">
        <v>38</v>
      </c>
      <c r="C30" s="13"/>
      <c r="D30" s="13"/>
      <c r="E30" s="14"/>
      <c r="F30" s="93"/>
      <c r="G30" s="94"/>
      <c r="H30" s="95"/>
      <c r="I30" s="81">
        <v>52.1</v>
      </c>
      <c r="J30" s="82"/>
      <c r="K30" s="82"/>
      <c r="L30" s="83"/>
      <c r="M30" s="81">
        <f t="shared" si="0"/>
        <v>0</v>
      </c>
      <c r="N30" s="82"/>
      <c r="O30" s="82"/>
      <c r="P30" s="82"/>
      <c r="Q30" s="83"/>
      <c r="R30" s="102">
        <v>0.5</v>
      </c>
      <c r="S30" s="103"/>
      <c r="T30" s="103"/>
      <c r="U30" s="103"/>
      <c r="V30" s="104"/>
      <c r="W30" s="87">
        <f t="shared" si="1"/>
        <v>0</v>
      </c>
      <c r="X30" s="88"/>
      <c r="Y30" s="88"/>
      <c r="Z30" s="88"/>
      <c r="AA30" s="89"/>
      <c r="AB30" s="102">
        <v>12.9</v>
      </c>
      <c r="AC30" s="103"/>
      <c r="AD30" s="103"/>
      <c r="AE30" s="103"/>
      <c r="AF30" s="104"/>
      <c r="AG30" s="87">
        <f t="shared" si="2"/>
        <v>0</v>
      </c>
      <c r="AH30" s="88"/>
      <c r="AI30" s="88"/>
      <c r="AJ30" s="88"/>
      <c r="AK30" s="89"/>
      <c r="AL30" s="14"/>
    </row>
    <row r="31" spans="1:38" ht="15" customHeight="1" thickBot="1">
      <c r="A31" s="12"/>
      <c r="B31" s="17" t="s">
        <v>34</v>
      </c>
      <c r="C31" s="45"/>
      <c r="D31" s="45"/>
      <c r="E31" s="18"/>
      <c r="F31" s="96"/>
      <c r="G31" s="97"/>
      <c r="H31" s="98"/>
      <c r="I31" s="90">
        <v>48.5</v>
      </c>
      <c r="J31" s="91"/>
      <c r="K31" s="91"/>
      <c r="L31" s="92"/>
      <c r="M31" s="90">
        <f t="shared" si="0"/>
        <v>0</v>
      </c>
      <c r="N31" s="91"/>
      <c r="O31" s="91"/>
      <c r="P31" s="91"/>
      <c r="Q31" s="92"/>
      <c r="R31" s="105">
        <v>0.56</v>
      </c>
      <c r="S31" s="106"/>
      <c r="T31" s="106"/>
      <c r="U31" s="106"/>
      <c r="V31" s="107"/>
      <c r="W31" s="108">
        <f t="shared" si="1"/>
        <v>0</v>
      </c>
      <c r="X31" s="109"/>
      <c r="Y31" s="109"/>
      <c r="Z31" s="109"/>
      <c r="AA31" s="110"/>
      <c r="AB31" s="105">
        <v>8.7</v>
      </c>
      <c r="AC31" s="106"/>
      <c r="AD31" s="106"/>
      <c r="AE31" s="106"/>
      <c r="AF31" s="107"/>
      <c r="AG31" s="108">
        <f>F31*AB31</f>
        <v>0</v>
      </c>
      <c r="AH31" s="109"/>
      <c r="AI31" s="109"/>
      <c r="AJ31" s="109"/>
      <c r="AK31" s="110"/>
      <c r="AL31" s="14"/>
    </row>
    <row r="32" spans="1:38" ht="15" customHeight="1">
      <c r="A32" s="12"/>
      <c r="B32" s="40" t="s">
        <v>45</v>
      </c>
      <c r="C32" s="16"/>
      <c r="D32" s="16"/>
      <c r="E32" s="16"/>
      <c r="F32" s="41"/>
      <c r="G32" s="42"/>
      <c r="H32" s="43"/>
      <c r="I32" s="44"/>
      <c r="J32" s="67"/>
      <c r="K32" s="42"/>
      <c r="L32" s="42"/>
      <c r="M32" s="99">
        <f>SUM(M24:Q31)</f>
        <v>0</v>
      </c>
      <c r="N32" s="100"/>
      <c r="O32" s="100"/>
      <c r="P32" s="100"/>
      <c r="Q32" s="101"/>
      <c r="R32" s="42"/>
      <c r="S32" s="42"/>
      <c r="T32" s="42"/>
      <c r="U32" s="42"/>
      <c r="V32" s="42"/>
      <c r="W32" s="111">
        <f>SUM(W24:AA31)</f>
        <v>0</v>
      </c>
      <c r="X32" s="112"/>
      <c r="Y32" s="112"/>
      <c r="Z32" s="112"/>
      <c r="AA32" s="113"/>
      <c r="AB32" s="42"/>
      <c r="AC32" s="42"/>
      <c r="AD32" s="42"/>
      <c r="AE32" s="42"/>
      <c r="AF32" s="42"/>
      <c r="AG32" s="111">
        <f>SUM(AG24:AK31)</f>
        <v>0</v>
      </c>
      <c r="AH32" s="112"/>
      <c r="AI32" s="112"/>
      <c r="AJ32" s="112"/>
      <c r="AK32" s="113"/>
      <c r="AL32" s="14"/>
    </row>
    <row r="33" spans="1:38" ht="15" customHeight="1">
      <c r="A33" s="12"/>
      <c r="B33" s="13"/>
      <c r="C33" s="13"/>
      <c r="D33" s="13"/>
      <c r="E33" s="13"/>
      <c r="F33" s="13"/>
      <c r="G33" s="13"/>
      <c r="H33" s="13"/>
      <c r="I33" s="13"/>
      <c r="J33" s="6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4"/>
    </row>
    <row r="34" spans="1:38" ht="15" customHeight="1">
      <c r="A34" s="12"/>
      <c r="B34" s="46" t="s">
        <v>128</v>
      </c>
      <c r="C34" s="47"/>
      <c r="D34" s="47"/>
      <c r="E34" s="47"/>
      <c r="F34" s="47"/>
      <c r="G34" s="47"/>
      <c r="H34" s="47"/>
      <c r="I34" s="47"/>
      <c r="J34" s="65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8"/>
      <c r="AL34" s="14"/>
    </row>
    <row r="35" spans="1:38" ht="15" customHeight="1">
      <c r="A35" s="12"/>
      <c r="B35" s="50" t="s">
        <v>131</v>
      </c>
      <c r="C35" s="49"/>
      <c r="D35" s="49"/>
      <c r="E35" s="49"/>
      <c r="F35" s="49"/>
      <c r="G35" s="49"/>
      <c r="H35" s="49"/>
      <c r="I35" s="49"/>
      <c r="J35" s="68"/>
      <c r="K35" s="49"/>
      <c r="L35" s="49"/>
      <c r="M35" s="54" t="s">
        <v>133</v>
      </c>
      <c r="N35" s="55"/>
      <c r="O35" s="55"/>
      <c r="P35" s="55"/>
      <c r="Q35" s="56"/>
      <c r="R35" s="57" t="s">
        <v>129</v>
      </c>
      <c r="S35" s="58"/>
      <c r="T35" s="58"/>
      <c r="U35" s="58"/>
      <c r="V35" s="59"/>
      <c r="W35" s="57" t="s">
        <v>163</v>
      </c>
      <c r="X35" s="58"/>
      <c r="Y35" s="58"/>
      <c r="Z35" s="58"/>
      <c r="AA35" s="59"/>
      <c r="AB35" s="57" t="s">
        <v>53</v>
      </c>
      <c r="AC35" s="58"/>
      <c r="AD35" s="58"/>
      <c r="AE35" s="58"/>
      <c r="AF35" s="59"/>
      <c r="AG35" s="58" t="s">
        <v>59</v>
      </c>
      <c r="AH35" s="58"/>
      <c r="AI35" s="58"/>
      <c r="AJ35" s="58"/>
      <c r="AK35" s="59"/>
      <c r="AL35" s="14"/>
    </row>
    <row r="36" spans="1:38" ht="15" customHeight="1">
      <c r="A36" s="12"/>
      <c r="B36" s="13"/>
      <c r="C36" s="13"/>
      <c r="D36" s="13"/>
      <c r="E36" s="13"/>
      <c r="F36" s="13"/>
      <c r="G36" s="13"/>
      <c r="H36" s="13"/>
      <c r="I36" s="13"/>
      <c r="J36" s="64"/>
      <c r="K36" s="13"/>
      <c r="L36" s="13"/>
      <c r="M36" s="114">
        <v>255000</v>
      </c>
      <c r="N36" s="88"/>
      <c r="O36" s="88"/>
      <c r="P36" s="88"/>
      <c r="Q36" s="89"/>
      <c r="R36" s="114">
        <v>12000</v>
      </c>
      <c r="S36" s="88"/>
      <c r="T36" s="88"/>
      <c r="U36" s="88"/>
      <c r="V36" s="89"/>
      <c r="W36" s="114">
        <v>34000</v>
      </c>
      <c r="X36" s="88"/>
      <c r="Y36" s="88"/>
      <c r="Z36" s="88"/>
      <c r="AA36" s="89"/>
      <c r="AB36" s="87">
        <f>MAX(ROUNDUP(W32/M36,0),ROUNDUP(AG32/W36,0))</f>
        <v>0</v>
      </c>
      <c r="AC36" s="88"/>
      <c r="AD36" s="88"/>
      <c r="AE36" s="88"/>
      <c r="AF36" s="89"/>
      <c r="AG36" s="87">
        <f>IF(ISNUMBER(B20),ROUNDUP((B20/50)/10,1),0)</f>
        <v>0</v>
      </c>
      <c r="AH36" s="88"/>
      <c r="AI36" s="88"/>
      <c r="AJ36" s="88"/>
      <c r="AK36" s="89"/>
      <c r="AL36" s="14"/>
    </row>
    <row r="37" spans="1:38" ht="7.5" customHeight="1">
      <c r="A37" s="12"/>
      <c r="B37" s="13"/>
      <c r="C37" s="13"/>
      <c r="D37" s="13"/>
      <c r="E37" s="13"/>
      <c r="F37" s="13"/>
      <c r="G37" s="13"/>
      <c r="H37" s="13"/>
      <c r="I37" s="13"/>
      <c r="J37" s="6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4"/>
    </row>
    <row r="38" spans="1:38" ht="15" customHeight="1">
      <c r="A38" s="12"/>
      <c r="B38" s="50" t="s">
        <v>130</v>
      </c>
      <c r="C38" s="49"/>
      <c r="D38" s="49"/>
      <c r="E38" s="49"/>
      <c r="F38" s="49"/>
      <c r="G38" s="49"/>
      <c r="H38" s="49"/>
      <c r="I38" s="49"/>
      <c r="J38" s="68"/>
      <c r="K38" s="49"/>
      <c r="L38" s="49"/>
      <c r="M38" s="54" t="s">
        <v>46</v>
      </c>
      <c r="N38" s="55"/>
      <c r="O38" s="55"/>
      <c r="P38" s="55"/>
      <c r="Q38" s="56"/>
      <c r="R38" s="54" t="s">
        <v>132</v>
      </c>
      <c r="S38" s="55"/>
      <c r="T38" s="55"/>
      <c r="U38" s="55"/>
      <c r="V38" s="56"/>
      <c r="W38" s="54" t="s">
        <v>54</v>
      </c>
      <c r="X38" s="55"/>
      <c r="Y38" s="55"/>
      <c r="Z38" s="55"/>
      <c r="AA38" s="56"/>
      <c r="AB38" s="54" t="s">
        <v>55</v>
      </c>
      <c r="AC38" s="55"/>
      <c r="AD38" s="55"/>
      <c r="AE38" s="55"/>
      <c r="AF38" s="56"/>
      <c r="AG38" s="54" t="s">
        <v>44</v>
      </c>
      <c r="AH38" s="55"/>
      <c r="AI38" s="55"/>
      <c r="AJ38" s="55"/>
      <c r="AK38" s="56"/>
      <c r="AL38" s="14"/>
    </row>
    <row r="39" spans="1:38" ht="15" customHeight="1">
      <c r="A39" s="12"/>
      <c r="B39" s="13"/>
      <c r="C39" s="13"/>
      <c r="D39" s="13"/>
      <c r="E39" s="13"/>
      <c r="F39" s="13"/>
      <c r="G39" s="13"/>
      <c r="H39" s="13"/>
      <c r="I39" s="13"/>
      <c r="J39" s="64"/>
      <c r="K39" s="13"/>
      <c r="L39" s="13"/>
      <c r="M39" s="87">
        <f>IF(ISNUMBER(B20),B20*AB36,0)</f>
        <v>0</v>
      </c>
      <c r="N39" s="88"/>
      <c r="O39" s="88"/>
      <c r="P39" s="88"/>
      <c r="Q39" s="89"/>
      <c r="R39" s="111">
        <f>IF(AB36=0,0,R36/AB36)</f>
        <v>0</v>
      </c>
      <c r="S39" s="112"/>
      <c r="T39" s="112"/>
      <c r="U39" s="112"/>
      <c r="V39" s="113"/>
      <c r="W39" s="111">
        <f>ROUNDUP(M39/LOOKUP(R39,Calculations!B36:B48,Calculations!C36:C48),0)</f>
        <v>0</v>
      </c>
      <c r="X39" s="112"/>
      <c r="Y39" s="112"/>
      <c r="Z39" s="112"/>
      <c r="AA39" s="113"/>
      <c r="AB39" s="81">
        <v>2.9</v>
      </c>
      <c r="AC39" s="82"/>
      <c r="AD39" s="82"/>
      <c r="AE39" s="82"/>
      <c r="AF39" s="83"/>
      <c r="AG39" s="129">
        <f>W39*AB39</f>
        <v>0</v>
      </c>
      <c r="AH39" s="88"/>
      <c r="AI39" s="88"/>
      <c r="AJ39" s="88"/>
      <c r="AK39" s="89"/>
      <c r="AL39" s="14"/>
    </row>
    <row r="40" spans="1:38" ht="7.5" customHeight="1">
      <c r="A40" s="12"/>
      <c r="B40" s="13"/>
      <c r="C40" s="13"/>
      <c r="D40" s="13"/>
      <c r="E40" s="13"/>
      <c r="F40" s="13"/>
      <c r="G40" s="13"/>
      <c r="H40" s="13"/>
      <c r="I40" s="13"/>
      <c r="J40" s="6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4"/>
    </row>
    <row r="41" spans="1:38" ht="15" customHeight="1">
      <c r="A41" s="12"/>
      <c r="B41" s="46" t="s">
        <v>134</v>
      </c>
      <c r="C41" s="51"/>
      <c r="D41" s="51"/>
      <c r="E41" s="51"/>
      <c r="F41" s="51"/>
      <c r="G41" s="51"/>
      <c r="H41" s="51"/>
      <c r="I41" s="51"/>
      <c r="J41" s="69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14"/>
    </row>
    <row r="42" spans="1:38" ht="15" customHeight="1">
      <c r="A42" s="12"/>
      <c r="B42" s="13"/>
      <c r="C42" s="13"/>
      <c r="D42" s="13"/>
      <c r="E42" s="13"/>
      <c r="F42" s="13"/>
      <c r="G42" s="13"/>
      <c r="H42" s="13"/>
      <c r="I42" s="13"/>
      <c r="J42" s="64"/>
      <c r="K42" s="13"/>
      <c r="L42" s="13"/>
      <c r="M42" s="60" t="s">
        <v>53</v>
      </c>
      <c r="N42" s="61"/>
      <c r="O42" s="61"/>
      <c r="P42" s="61"/>
      <c r="Q42" s="62"/>
      <c r="R42" s="60" t="s">
        <v>57</v>
      </c>
      <c r="S42" s="61"/>
      <c r="T42" s="61"/>
      <c r="U42" s="61"/>
      <c r="V42" s="62"/>
      <c r="W42" s="61" t="s">
        <v>60</v>
      </c>
      <c r="X42" s="61"/>
      <c r="Y42" s="61"/>
      <c r="Z42" s="61"/>
      <c r="AA42" s="61"/>
      <c r="AB42" s="60" t="s">
        <v>58</v>
      </c>
      <c r="AC42" s="61"/>
      <c r="AD42" s="61"/>
      <c r="AE42" s="61"/>
      <c r="AF42" s="62"/>
      <c r="AG42" s="61" t="s">
        <v>44</v>
      </c>
      <c r="AH42" s="61"/>
      <c r="AI42" s="61"/>
      <c r="AJ42" s="61"/>
      <c r="AK42" s="62"/>
      <c r="AL42" s="14"/>
    </row>
    <row r="43" spans="1:38" ht="15" customHeight="1">
      <c r="A43" s="12"/>
      <c r="B43" s="50" t="s">
        <v>135</v>
      </c>
      <c r="C43" s="49"/>
      <c r="D43" s="49"/>
      <c r="E43" s="49"/>
      <c r="F43" s="49"/>
      <c r="G43" s="49"/>
      <c r="H43" s="49"/>
      <c r="I43" s="49"/>
      <c r="J43" s="68"/>
      <c r="K43" s="49"/>
      <c r="L43" s="49"/>
      <c r="M43" s="87">
        <f>IF(ROUNDUP(R43/8,0)&lt;5,ROUNDUP(R43/8,0),5)</f>
        <v>0</v>
      </c>
      <c r="N43" s="88"/>
      <c r="O43" s="88"/>
      <c r="P43" s="88"/>
      <c r="Q43" s="89"/>
      <c r="R43" s="87">
        <f>ROUNDUP(AG32/1000,0)</f>
        <v>0</v>
      </c>
      <c r="S43" s="88"/>
      <c r="T43" s="88"/>
      <c r="U43" s="88"/>
      <c r="V43" s="89"/>
      <c r="W43" s="88">
        <f>IF(M43=0,0,ROUNDUP((R43/M43)/8,1))</f>
        <v>0</v>
      </c>
      <c r="X43" s="88"/>
      <c r="Y43" s="88"/>
      <c r="Z43" s="88"/>
      <c r="AA43" s="89"/>
      <c r="AB43" s="81">
        <v>12</v>
      </c>
      <c r="AC43" s="82"/>
      <c r="AD43" s="82"/>
      <c r="AE43" s="82"/>
      <c r="AF43" s="83"/>
      <c r="AG43" s="88">
        <f>R43*AB43</f>
        <v>0</v>
      </c>
      <c r="AH43" s="88"/>
      <c r="AI43" s="88"/>
      <c r="AJ43" s="88"/>
      <c r="AK43" s="89"/>
      <c r="AL43" s="14"/>
    </row>
    <row r="44" spans="1:38" ht="15" customHeight="1">
      <c r="A44" s="12"/>
      <c r="B44" s="53" t="s">
        <v>136</v>
      </c>
      <c r="C44" s="35"/>
      <c r="D44" s="35"/>
      <c r="E44" s="35"/>
      <c r="F44" s="35"/>
      <c r="G44" s="35"/>
      <c r="H44" s="35"/>
      <c r="I44" s="35"/>
      <c r="J44" s="70"/>
      <c r="K44" s="35"/>
      <c r="L44" s="35"/>
      <c r="M44" s="87">
        <f>AB36</f>
        <v>0</v>
      </c>
      <c r="N44" s="88"/>
      <c r="O44" s="88"/>
      <c r="P44" s="88"/>
      <c r="Q44" s="89"/>
      <c r="R44" s="87">
        <f>IF(ISNUMBER(B20),ROUNDUP(B20/50,0),0)</f>
        <v>0</v>
      </c>
      <c r="S44" s="88"/>
      <c r="T44" s="88"/>
      <c r="U44" s="88"/>
      <c r="V44" s="89"/>
      <c r="W44" s="88">
        <f>ROUNDUP(R44/10,1)</f>
        <v>0</v>
      </c>
      <c r="X44" s="88"/>
      <c r="Y44" s="88"/>
      <c r="Z44" s="88"/>
      <c r="AA44" s="89"/>
      <c r="AB44" s="81">
        <v>18</v>
      </c>
      <c r="AC44" s="82"/>
      <c r="AD44" s="82"/>
      <c r="AE44" s="82"/>
      <c r="AF44" s="83"/>
      <c r="AG44" s="88">
        <f>M44*R44*AB44</f>
        <v>0</v>
      </c>
      <c r="AH44" s="88"/>
      <c r="AI44" s="88"/>
      <c r="AJ44" s="88"/>
      <c r="AK44" s="89"/>
      <c r="AL44" s="14"/>
    </row>
    <row r="45" spans="1:38" ht="15" customHeight="1">
      <c r="A45" s="12"/>
      <c r="B45" s="50" t="s">
        <v>137</v>
      </c>
      <c r="C45" s="49"/>
      <c r="D45" s="49"/>
      <c r="E45" s="49"/>
      <c r="F45" s="49"/>
      <c r="G45" s="49"/>
      <c r="H45" s="49"/>
      <c r="I45" s="49"/>
      <c r="J45" s="68"/>
      <c r="K45" s="49"/>
      <c r="L45" s="49"/>
      <c r="M45" s="87">
        <f>M43</f>
        <v>0</v>
      </c>
      <c r="N45" s="88"/>
      <c r="O45" s="88"/>
      <c r="P45" s="88"/>
      <c r="Q45" s="89"/>
      <c r="R45" s="87">
        <f>R43</f>
        <v>0</v>
      </c>
      <c r="S45" s="88"/>
      <c r="T45" s="88"/>
      <c r="U45" s="88"/>
      <c r="V45" s="89"/>
      <c r="W45" s="88">
        <f>W43</f>
        <v>0</v>
      </c>
      <c r="X45" s="88"/>
      <c r="Y45" s="88"/>
      <c r="Z45" s="88"/>
      <c r="AA45" s="89"/>
      <c r="AB45" s="81">
        <v>12</v>
      </c>
      <c r="AC45" s="82"/>
      <c r="AD45" s="82"/>
      <c r="AE45" s="82"/>
      <c r="AF45" s="83"/>
      <c r="AG45" s="88">
        <f>AG43</f>
        <v>0</v>
      </c>
      <c r="AH45" s="88"/>
      <c r="AI45" s="88"/>
      <c r="AJ45" s="88"/>
      <c r="AK45" s="89"/>
      <c r="AL45" s="14"/>
    </row>
    <row r="46" spans="1:38" ht="7.5" customHeight="1">
      <c r="A46" s="12"/>
      <c r="B46" s="13"/>
      <c r="C46" s="13"/>
      <c r="D46" s="13"/>
      <c r="E46" s="13"/>
      <c r="F46" s="13"/>
      <c r="G46" s="13"/>
      <c r="H46" s="13"/>
      <c r="I46" s="13"/>
      <c r="J46" s="6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4"/>
    </row>
    <row r="47" spans="1:38" ht="15" customHeight="1">
      <c r="A47" s="12"/>
      <c r="B47" s="13"/>
      <c r="C47" s="13"/>
      <c r="D47" s="13"/>
      <c r="E47" s="13"/>
      <c r="F47" s="13"/>
      <c r="G47" s="13"/>
      <c r="H47" s="13"/>
      <c r="I47" s="13"/>
      <c r="J47" s="6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73" t="s">
        <v>44</v>
      </c>
      <c r="AC47" s="74"/>
      <c r="AD47" s="74"/>
      <c r="AE47" s="74"/>
      <c r="AF47" s="74"/>
      <c r="AG47" s="120">
        <f>M32+AG36+SUM(AG43:AK45)</f>
        <v>0</v>
      </c>
      <c r="AH47" s="121"/>
      <c r="AI47" s="121"/>
      <c r="AJ47" s="121"/>
      <c r="AK47" s="122"/>
      <c r="AL47" s="14"/>
    </row>
    <row r="48" spans="1:38" ht="7.5" customHeight="1">
      <c r="A48" s="12"/>
      <c r="B48" s="13"/>
      <c r="C48" s="13"/>
      <c r="D48" s="13"/>
      <c r="E48" s="13"/>
      <c r="F48" s="13"/>
      <c r="G48" s="13"/>
      <c r="H48" s="13"/>
      <c r="I48" s="13"/>
      <c r="J48" s="6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4"/>
    </row>
    <row r="49" spans="1:38" ht="15" customHeight="1">
      <c r="A49" s="12"/>
      <c r="B49" s="13"/>
      <c r="C49" s="13"/>
      <c r="D49" s="13"/>
      <c r="E49" s="13"/>
      <c r="F49" s="13"/>
      <c r="G49" s="13"/>
      <c r="H49" s="13"/>
      <c r="I49" s="13"/>
      <c r="J49" s="6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75" t="s">
        <v>61</v>
      </c>
      <c r="AC49" s="76"/>
      <c r="AD49" s="76"/>
      <c r="AE49" s="76"/>
      <c r="AF49" s="76"/>
      <c r="AG49" s="123">
        <f ca="1">TODAY()+1+W43</f>
        <v>38850</v>
      </c>
      <c r="AH49" s="124"/>
      <c r="AI49" s="124"/>
      <c r="AJ49" s="124"/>
      <c r="AK49" s="125"/>
      <c r="AL49" s="14"/>
    </row>
    <row r="50" spans="1:38" ht="15" customHeight="1">
      <c r="A50" s="12"/>
      <c r="B50" s="13"/>
      <c r="C50" s="13"/>
      <c r="D50" s="13"/>
      <c r="E50" s="13"/>
      <c r="F50" s="13"/>
      <c r="G50" s="13"/>
      <c r="H50" s="13"/>
      <c r="I50" s="13"/>
      <c r="J50" s="6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77" t="s">
        <v>62</v>
      </c>
      <c r="AC50" s="15"/>
      <c r="AD50" s="15"/>
      <c r="AE50" s="15"/>
      <c r="AF50" s="15"/>
      <c r="AG50" s="126">
        <f>AG49+ROUNDUP(AG36,0)</f>
        <v>38850</v>
      </c>
      <c r="AH50" s="127"/>
      <c r="AI50" s="127"/>
      <c r="AJ50" s="127"/>
      <c r="AK50" s="128"/>
      <c r="AL50" s="14"/>
    </row>
    <row r="51" spans="1:38" ht="15" customHeight="1">
      <c r="A51" s="12"/>
      <c r="B51" s="13"/>
      <c r="C51" s="13"/>
      <c r="D51" s="13"/>
      <c r="E51" s="13"/>
      <c r="F51" s="13"/>
      <c r="G51" s="13"/>
      <c r="H51" s="13"/>
      <c r="I51" s="13"/>
      <c r="J51" s="6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78" t="s">
        <v>63</v>
      </c>
      <c r="AC51" s="79"/>
      <c r="AD51" s="79"/>
      <c r="AE51" s="79"/>
      <c r="AF51" s="79"/>
      <c r="AG51" s="115">
        <f>AG50+ROUNDUP(W45,0)</f>
        <v>38850</v>
      </c>
      <c r="AH51" s="116"/>
      <c r="AI51" s="116"/>
      <c r="AJ51" s="116"/>
      <c r="AK51" s="117"/>
      <c r="AL51" s="14"/>
    </row>
    <row r="52" spans="1:38" ht="7.5" customHeight="1">
      <c r="A52" s="12"/>
      <c r="B52" s="13"/>
      <c r="C52" s="13"/>
      <c r="D52" s="13"/>
      <c r="E52" s="13"/>
      <c r="F52" s="13"/>
      <c r="G52" s="13"/>
      <c r="H52" s="13"/>
      <c r="I52" s="13"/>
      <c r="J52" s="64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4"/>
    </row>
    <row r="53" spans="1:38" ht="15" customHeight="1">
      <c r="A53" s="28"/>
      <c r="B53" s="29"/>
      <c r="C53" s="29"/>
      <c r="D53" s="29"/>
      <c r="E53" s="29"/>
      <c r="F53" s="29"/>
      <c r="G53" s="29"/>
      <c r="H53" s="29"/>
      <c r="I53" s="29"/>
      <c r="J53" s="7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0"/>
    </row>
  </sheetData>
  <mergeCells count="94">
    <mergeCell ref="B13:J13"/>
    <mergeCell ref="B19:J19"/>
    <mergeCell ref="B2:AL2"/>
    <mergeCell ref="AG47:AK47"/>
    <mergeCell ref="AG49:AK49"/>
    <mergeCell ref="AG50:AK50"/>
    <mergeCell ref="AG39:AK39"/>
    <mergeCell ref="M36:Q36"/>
    <mergeCell ref="M39:Q39"/>
    <mergeCell ref="AG43:AK43"/>
    <mergeCell ref="AB43:AF43"/>
    <mergeCell ref="W43:AA43"/>
    <mergeCell ref="AG51:AK51"/>
    <mergeCell ref="AG44:AK44"/>
    <mergeCell ref="M45:Q45"/>
    <mergeCell ref="R45:V45"/>
    <mergeCell ref="W45:AA45"/>
    <mergeCell ref="AB45:AF45"/>
    <mergeCell ref="AG45:AK45"/>
    <mergeCell ref="AB39:AF39"/>
    <mergeCell ref="M44:Q44"/>
    <mergeCell ref="R44:V44"/>
    <mergeCell ref="W44:AA44"/>
    <mergeCell ref="AB44:AF44"/>
    <mergeCell ref="R43:V43"/>
    <mergeCell ref="M43:Q43"/>
    <mergeCell ref="R39:V39"/>
    <mergeCell ref="W39:AA39"/>
    <mergeCell ref="AG32:AK32"/>
    <mergeCell ref="R36:V36"/>
    <mergeCell ref="W36:AA36"/>
    <mergeCell ref="AB36:AF36"/>
    <mergeCell ref="AG36:AK36"/>
    <mergeCell ref="AG28:AK28"/>
    <mergeCell ref="AG29:AK29"/>
    <mergeCell ref="AG30:AK30"/>
    <mergeCell ref="AG31:AK31"/>
    <mergeCell ref="AG24:AK24"/>
    <mergeCell ref="AG25:AK25"/>
    <mergeCell ref="AG26:AK26"/>
    <mergeCell ref="AG27:AK27"/>
    <mergeCell ref="W31:AA31"/>
    <mergeCell ref="W32:AA32"/>
    <mergeCell ref="AB24:AF24"/>
    <mergeCell ref="AB25:AF25"/>
    <mergeCell ref="AB26:AF26"/>
    <mergeCell ref="AB27:AF27"/>
    <mergeCell ref="AB28:AF28"/>
    <mergeCell ref="AB29:AF29"/>
    <mergeCell ref="AB30:AF30"/>
    <mergeCell ref="AB31:AF31"/>
    <mergeCell ref="W27:AA27"/>
    <mergeCell ref="W28:AA28"/>
    <mergeCell ref="W29:AA29"/>
    <mergeCell ref="W30:AA30"/>
    <mergeCell ref="R24:V24"/>
    <mergeCell ref="W25:AA25"/>
    <mergeCell ref="W24:AA24"/>
    <mergeCell ref="W26:AA26"/>
    <mergeCell ref="M32:Q32"/>
    <mergeCell ref="R25:V25"/>
    <mergeCell ref="R26:V26"/>
    <mergeCell ref="R27:V27"/>
    <mergeCell ref="R28:V28"/>
    <mergeCell ref="R29:V29"/>
    <mergeCell ref="R30:V30"/>
    <mergeCell ref="R31:V31"/>
    <mergeCell ref="M28:Q28"/>
    <mergeCell ref="M29:Q29"/>
    <mergeCell ref="M30:Q30"/>
    <mergeCell ref="M31:Q31"/>
    <mergeCell ref="M24:Q24"/>
    <mergeCell ref="M25:Q25"/>
    <mergeCell ref="M26:Q26"/>
    <mergeCell ref="M27:Q27"/>
    <mergeCell ref="I30:L30"/>
    <mergeCell ref="I31:L31"/>
    <mergeCell ref="F24:H24"/>
    <mergeCell ref="F25:H25"/>
    <mergeCell ref="F26:H26"/>
    <mergeCell ref="F27:H27"/>
    <mergeCell ref="F28:H28"/>
    <mergeCell ref="F29:H29"/>
    <mergeCell ref="F30:H30"/>
    <mergeCell ref="F31:H31"/>
    <mergeCell ref="B20:J20"/>
    <mergeCell ref="B14:J14"/>
    <mergeCell ref="B17:J17"/>
    <mergeCell ref="I24:L24"/>
    <mergeCell ref="I29:L29"/>
    <mergeCell ref="I25:L25"/>
    <mergeCell ref="I26:L26"/>
    <mergeCell ref="I27:L27"/>
    <mergeCell ref="I28:L28"/>
  </mergeCells>
  <printOptions/>
  <pageMargins left="0.75" right="0.75" top="1" bottom="1" header="0.5" footer="0.5"/>
  <pageSetup horizontalDpi="96" verticalDpi="96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G48"/>
  <sheetViews>
    <sheetView workbookViewId="0" topLeftCell="A1">
      <selection activeCell="G38" sqref="G38"/>
    </sheetView>
  </sheetViews>
  <sheetFormatPr defaultColWidth="9.140625" defaultRowHeight="12.75"/>
  <cols>
    <col min="1" max="1" width="4.28125" style="0" customWidth="1"/>
    <col min="2" max="2" width="24.8515625" style="0" customWidth="1"/>
    <col min="3" max="3" width="17.00390625" style="0" customWidth="1"/>
    <col min="4" max="4" width="19.421875" style="0" customWidth="1"/>
  </cols>
  <sheetData>
    <row r="2" spans="2:4" ht="12.75">
      <c r="B2" s="19" t="s">
        <v>122</v>
      </c>
      <c r="C2" s="7">
        <v>0</v>
      </c>
      <c r="D2" s="80" t="s">
        <v>165</v>
      </c>
    </row>
    <row r="4" spans="2:7" ht="12.75">
      <c r="B4" s="4" t="s">
        <v>0</v>
      </c>
      <c r="C4" s="5"/>
      <c r="D4" s="5"/>
      <c r="E4" s="5"/>
      <c r="F4" s="6"/>
      <c r="G4" s="80" t="s">
        <v>169</v>
      </c>
    </row>
    <row r="5" spans="2:6" ht="12.75">
      <c r="B5" s="3" t="s">
        <v>26</v>
      </c>
      <c r="C5" s="3" t="s">
        <v>27</v>
      </c>
      <c r="D5" s="3" t="s">
        <v>28</v>
      </c>
      <c r="E5" s="3" t="s">
        <v>29</v>
      </c>
      <c r="F5" s="3" t="s">
        <v>41</v>
      </c>
    </row>
    <row r="6" spans="1:6" ht="12.75">
      <c r="A6">
        <v>1</v>
      </c>
      <c r="B6" s="7" t="str">
        <f aca="true" t="shared" si="0" ref="B6:B14">CONCATENATE(C6," (",D6,")")</f>
        <v>Alabama (Huntsville)</v>
      </c>
      <c r="C6" s="7" t="s">
        <v>5</v>
      </c>
      <c r="D6" s="7" t="s">
        <v>15</v>
      </c>
      <c r="E6" s="7" t="s">
        <v>11</v>
      </c>
      <c r="F6" s="7">
        <v>5000</v>
      </c>
    </row>
    <row r="7" spans="1:6" ht="12.75">
      <c r="A7">
        <v>2</v>
      </c>
      <c r="B7" s="7" t="str">
        <f t="shared" si="0"/>
        <v>Arizona (Phoenix)</v>
      </c>
      <c r="C7" s="7" t="s">
        <v>2</v>
      </c>
      <c r="D7" s="7" t="s">
        <v>16</v>
      </c>
      <c r="E7" s="7" t="s">
        <v>12</v>
      </c>
      <c r="F7" s="7">
        <v>2500</v>
      </c>
    </row>
    <row r="8" spans="1:6" ht="12.75">
      <c r="A8">
        <v>3</v>
      </c>
      <c r="B8" s="7" t="str">
        <f t="shared" si="0"/>
        <v>Montana (Billings)</v>
      </c>
      <c r="C8" s="7" t="s">
        <v>13</v>
      </c>
      <c r="D8" s="7" t="s">
        <v>17</v>
      </c>
      <c r="E8" s="7" t="s">
        <v>12</v>
      </c>
      <c r="F8" s="7">
        <v>1200</v>
      </c>
    </row>
    <row r="9" spans="1:6" ht="12.75">
      <c r="A9">
        <v>4</v>
      </c>
      <c r="B9" s="7" t="str">
        <f t="shared" si="0"/>
        <v>Nevada  (McDermitt)</v>
      </c>
      <c r="C9" s="7" t="s">
        <v>1</v>
      </c>
      <c r="D9" s="7" t="s">
        <v>18</v>
      </c>
      <c r="E9" s="7" t="s">
        <v>12</v>
      </c>
      <c r="F9" s="7">
        <v>4200</v>
      </c>
    </row>
    <row r="10" spans="1:6" ht="12.75">
      <c r="A10">
        <v>5</v>
      </c>
      <c r="B10" s="7" t="str">
        <f t="shared" si="0"/>
        <v>New York (Binghamton)</v>
      </c>
      <c r="C10" s="7" t="s">
        <v>7</v>
      </c>
      <c r="D10" s="7" t="s">
        <v>19</v>
      </c>
      <c r="E10" s="7" t="s">
        <v>11</v>
      </c>
      <c r="F10" s="7">
        <v>6800</v>
      </c>
    </row>
    <row r="11" spans="1:6" ht="12.75">
      <c r="A11">
        <v>6</v>
      </c>
      <c r="B11" s="7" t="str">
        <f t="shared" si="0"/>
        <v>North Dakota (Grand Forks)</v>
      </c>
      <c r="C11" s="7" t="s">
        <v>4</v>
      </c>
      <c r="D11" s="7" t="s">
        <v>20</v>
      </c>
      <c r="E11" s="7" t="s">
        <v>12</v>
      </c>
      <c r="F11" s="7">
        <v>900</v>
      </c>
    </row>
    <row r="12" spans="1:6" ht="12.75">
      <c r="A12">
        <v>7</v>
      </c>
      <c r="B12" s="7" t="str">
        <f t="shared" si="0"/>
        <v>Ohio (Toledo)</v>
      </c>
      <c r="C12" s="7" t="s">
        <v>14</v>
      </c>
      <c r="D12" s="7" t="s">
        <v>21</v>
      </c>
      <c r="E12" s="7" t="s">
        <v>11</v>
      </c>
      <c r="F12" s="7">
        <v>3400</v>
      </c>
    </row>
    <row r="13" spans="1:6" ht="12.75">
      <c r="A13">
        <v>8</v>
      </c>
      <c r="B13" s="7" t="str">
        <f t="shared" si="0"/>
        <v>Texas (Austin)</v>
      </c>
      <c r="C13" s="7" t="s">
        <v>3</v>
      </c>
      <c r="D13" s="7" t="s">
        <v>22</v>
      </c>
      <c r="E13" s="7" t="s">
        <v>12</v>
      </c>
      <c r="F13" s="7">
        <v>1800</v>
      </c>
    </row>
    <row r="14" spans="1:6" ht="12.75">
      <c r="A14">
        <v>9</v>
      </c>
      <c r="B14" s="7" t="str">
        <f t="shared" si="0"/>
        <v>Virginia (Richmond)</v>
      </c>
      <c r="C14" s="7" t="s">
        <v>6</v>
      </c>
      <c r="D14" s="7" t="s">
        <v>23</v>
      </c>
      <c r="E14" s="7" t="s">
        <v>11</v>
      </c>
      <c r="F14" s="7">
        <v>9200</v>
      </c>
    </row>
    <row r="16" spans="2:6" ht="12.75">
      <c r="B16" s="4" t="s">
        <v>8</v>
      </c>
      <c r="C16" s="5"/>
      <c r="D16" s="5"/>
      <c r="E16" s="6"/>
      <c r="F16" s="80" t="s">
        <v>168</v>
      </c>
    </row>
    <row r="17" spans="2:5" ht="12.75">
      <c r="B17" s="3" t="s">
        <v>26</v>
      </c>
      <c r="C17" s="3" t="s">
        <v>27</v>
      </c>
      <c r="D17" s="3" t="s">
        <v>28</v>
      </c>
      <c r="E17" s="3" t="s">
        <v>29</v>
      </c>
    </row>
    <row r="18" spans="2:5" ht="12.75">
      <c r="B18" s="7" t="str">
        <f>CONCATENATE(C18," (",D18,")")</f>
        <v>Colorado (Golden)</v>
      </c>
      <c r="C18" s="7" t="s">
        <v>9</v>
      </c>
      <c r="D18" s="7" t="s">
        <v>24</v>
      </c>
      <c r="E18" s="7" t="s">
        <v>12</v>
      </c>
    </row>
    <row r="19" spans="2:5" ht="12.75">
      <c r="B19" s="7" t="str">
        <f>CONCATENATE(C19," (",D19,")")</f>
        <v>Pennsylvania (Mars)</v>
      </c>
      <c r="C19" s="7" t="s">
        <v>10</v>
      </c>
      <c r="D19" s="7" t="s">
        <v>25</v>
      </c>
      <c r="E19" s="7" t="s">
        <v>11</v>
      </c>
    </row>
    <row r="21" spans="2:5" ht="12.75">
      <c r="B21" s="2" t="s">
        <v>32</v>
      </c>
      <c r="C21" s="1"/>
      <c r="D21" s="1"/>
      <c r="E21" s="80" t="s">
        <v>167</v>
      </c>
    </row>
    <row r="22" spans="2:4" ht="12.75">
      <c r="B22" s="9"/>
      <c r="C22" s="130" t="s">
        <v>31</v>
      </c>
      <c r="D22" s="131"/>
    </row>
    <row r="23" spans="2:4" ht="12.75">
      <c r="B23" s="3" t="s">
        <v>30</v>
      </c>
      <c r="C23" s="10" t="str">
        <f>B18</f>
        <v>Colorado (Golden)</v>
      </c>
      <c r="D23" s="10" t="str">
        <f>B19</f>
        <v>Pennsylvania (Mars)</v>
      </c>
    </row>
    <row r="24" spans="1:4" ht="12.75">
      <c r="A24">
        <v>1</v>
      </c>
      <c r="B24" s="7" t="str">
        <f aca="true" t="shared" si="1" ref="B24:B32">B6</f>
        <v>Alabama (Huntsville)</v>
      </c>
      <c r="C24" s="7">
        <v>1279.7</v>
      </c>
      <c r="D24" s="7">
        <v>688.3</v>
      </c>
    </row>
    <row r="25" spans="1:4" ht="12.75">
      <c r="A25">
        <v>2</v>
      </c>
      <c r="B25" s="7" t="str">
        <f t="shared" si="1"/>
        <v>Arizona (Phoenix)</v>
      </c>
      <c r="C25" s="7">
        <v>925.3</v>
      </c>
      <c r="D25" s="7">
        <v>2126.9</v>
      </c>
    </row>
    <row r="26" spans="1:4" ht="12.75">
      <c r="A26">
        <v>3</v>
      </c>
      <c r="B26" s="7" t="str">
        <f t="shared" si="1"/>
        <v>Montana (Billings)</v>
      </c>
      <c r="C26" s="7">
        <v>798.8</v>
      </c>
      <c r="D26" s="7">
        <v>858.4</v>
      </c>
    </row>
    <row r="27" spans="1:4" ht="12.75">
      <c r="A27">
        <v>4</v>
      </c>
      <c r="B27" s="7" t="str">
        <f t="shared" si="1"/>
        <v>Nevada  (McDermitt)</v>
      </c>
      <c r="C27" s="7">
        <v>978.2</v>
      </c>
      <c r="D27" s="7">
        <v>2268.6</v>
      </c>
    </row>
    <row r="28" spans="1:4" ht="12.75">
      <c r="A28">
        <v>5</v>
      </c>
      <c r="B28" s="7" t="str">
        <f t="shared" si="1"/>
        <v>New York (Binghamton)</v>
      </c>
      <c r="C28" s="7">
        <v>1747.5</v>
      </c>
      <c r="D28" s="7">
        <v>379.1</v>
      </c>
    </row>
    <row r="29" spans="1:4" ht="12.75">
      <c r="A29">
        <v>6</v>
      </c>
      <c r="B29" s="7" t="str">
        <f t="shared" si="1"/>
        <v>North Dakota (Grand Forks)</v>
      </c>
      <c r="C29" s="7">
        <v>1042.5</v>
      </c>
      <c r="D29" s="7">
        <v>1171.3</v>
      </c>
    </row>
    <row r="30" spans="1:4" ht="12.75">
      <c r="A30">
        <v>7</v>
      </c>
      <c r="B30" s="7" t="str">
        <f t="shared" si="1"/>
        <v>Ohio (Toledo)</v>
      </c>
      <c r="C30" s="7">
        <v>1242.4</v>
      </c>
      <c r="D30" s="7">
        <v>218.5</v>
      </c>
    </row>
    <row r="31" spans="1:4" ht="12.75">
      <c r="A31">
        <v>8</v>
      </c>
      <c r="B31" s="7" t="str">
        <f t="shared" si="1"/>
        <v>Texas (Austin)</v>
      </c>
      <c r="C31" s="7">
        <v>1074.3</v>
      </c>
      <c r="D31" s="7">
        <v>1436.2</v>
      </c>
    </row>
    <row r="32" spans="1:4" ht="12.75">
      <c r="A32">
        <v>9</v>
      </c>
      <c r="B32" s="7" t="str">
        <f t="shared" si="1"/>
        <v>Virginia (Richmond)</v>
      </c>
      <c r="C32" s="8">
        <v>1682.1</v>
      </c>
      <c r="D32" s="7">
        <v>356.9</v>
      </c>
    </row>
    <row r="34" spans="2:4" ht="12.75">
      <c r="B34" s="4" t="s">
        <v>47</v>
      </c>
      <c r="C34" s="11"/>
      <c r="D34" s="80" t="s">
        <v>166</v>
      </c>
    </row>
    <row r="35" spans="2:3" ht="12.75">
      <c r="B35" s="3" t="s">
        <v>50</v>
      </c>
      <c r="C35" s="3" t="s">
        <v>48</v>
      </c>
    </row>
    <row r="36" spans="2:3" ht="12.75">
      <c r="B36" s="7">
        <v>0</v>
      </c>
      <c r="C36" s="7">
        <v>6.9</v>
      </c>
    </row>
    <row r="37" spans="2:3" ht="12.75">
      <c r="B37" s="7">
        <v>10000</v>
      </c>
      <c r="C37" s="7">
        <v>6.8</v>
      </c>
    </row>
    <row r="38" spans="2:3" ht="12.75">
      <c r="B38" s="7">
        <v>12000</v>
      </c>
      <c r="C38" s="7">
        <v>6.7</v>
      </c>
    </row>
    <row r="39" spans="2:3" ht="12.75">
      <c r="B39" s="7">
        <v>14000</v>
      </c>
      <c r="C39" s="7">
        <v>6.6</v>
      </c>
    </row>
    <row r="40" spans="2:3" ht="12.75">
      <c r="B40" s="7">
        <v>16000</v>
      </c>
      <c r="C40" s="7">
        <v>6.5</v>
      </c>
    </row>
    <row r="41" spans="2:3" ht="12.75">
      <c r="B41" s="7">
        <v>18000</v>
      </c>
      <c r="C41" s="7">
        <v>6.4</v>
      </c>
    </row>
    <row r="42" spans="2:3" ht="12.75">
      <c r="B42" s="7">
        <v>20000</v>
      </c>
      <c r="C42" s="7">
        <v>6.3</v>
      </c>
    </row>
    <row r="43" spans="2:3" ht="12.75">
      <c r="B43" s="7">
        <v>22000</v>
      </c>
      <c r="C43" s="7">
        <v>6.2</v>
      </c>
    </row>
    <row r="44" spans="2:3" ht="12.75">
      <c r="B44" s="7">
        <v>24000</v>
      </c>
      <c r="C44" s="8">
        <v>6.1</v>
      </c>
    </row>
    <row r="45" spans="2:3" ht="12.75">
      <c r="B45" s="7">
        <v>26000</v>
      </c>
      <c r="C45" s="8">
        <v>6</v>
      </c>
    </row>
    <row r="46" spans="2:3" ht="12.75">
      <c r="B46" s="7">
        <v>28000</v>
      </c>
      <c r="C46" s="7">
        <v>5.89999999999999</v>
      </c>
    </row>
    <row r="47" spans="2:3" ht="12.75">
      <c r="B47" s="7">
        <v>30000</v>
      </c>
      <c r="C47" s="7">
        <v>5.79999999999999</v>
      </c>
    </row>
    <row r="48" spans="2:3" ht="12.75">
      <c r="B48" s="7">
        <v>32000</v>
      </c>
      <c r="C48" s="7">
        <v>5.69999999999999</v>
      </c>
    </row>
  </sheetData>
  <mergeCells count="1">
    <mergeCell ref="C22:D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5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88</v>
      </c>
      <c r="B2">
        <v>0</v>
      </c>
    </row>
    <row r="3" spans="1:2" ht="12.75">
      <c r="A3" t="s">
        <v>89</v>
      </c>
      <c r="B3">
        <v>0</v>
      </c>
    </row>
    <row r="4" spans="1:2" ht="12.75">
      <c r="A4" t="s">
        <v>90</v>
      </c>
      <c r="B4" t="s">
        <v>76</v>
      </c>
    </row>
    <row r="5" spans="1:2" ht="12.75">
      <c r="A5" t="s">
        <v>91</v>
      </c>
      <c r="B5" t="s">
        <v>92</v>
      </c>
    </row>
    <row r="6" spans="1:2" ht="12.75">
      <c r="A6" t="s">
        <v>73</v>
      </c>
      <c r="B6" t="s">
        <v>74</v>
      </c>
    </row>
    <row r="7" spans="1:2" ht="12.75">
      <c r="A7" t="s">
        <v>75</v>
      </c>
      <c r="B7" t="s">
        <v>76</v>
      </c>
    </row>
    <row r="8" spans="1:2" ht="12.75">
      <c r="A8" t="s">
        <v>77</v>
      </c>
      <c r="B8" t="s">
        <v>123</v>
      </c>
    </row>
    <row r="9" spans="1:2" ht="12.75">
      <c r="A9" t="s">
        <v>78</v>
      </c>
      <c r="B9" t="s">
        <v>74</v>
      </c>
    </row>
    <row r="10" spans="1:2" ht="12.75">
      <c r="A10" t="s">
        <v>79</v>
      </c>
      <c r="B10" t="s">
        <v>80</v>
      </c>
    </row>
    <row r="11" spans="1:2" ht="12.75">
      <c r="A11" t="s">
        <v>81</v>
      </c>
      <c r="B11" t="s">
        <v>76</v>
      </c>
    </row>
    <row r="12" spans="1:2" ht="12.75">
      <c r="A12" t="s">
        <v>82</v>
      </c>
      <c r="B12" t="s">
        <v>76</v>
      </c>
    </row>
    <row r="13" spans="1:2" ht="12.75">
      <c r="A13" t="s">
        <v>83</v>
      </c>
      <c r="B13" t="s">
        <v>74</v>
      </c>
    </row>
    <row r="14" spans="1:2" ht="12.75">
      <c r="A14" t="s">
        <v>84</v>
      </c>
      <c r="B14" t="s">
        <v>80</v>
      </c>
    </row>
    <row r="15" spans="1:2" ht="12.75">
      <c r="A15" t="s">
        <v>85</v>
      </c>
      <c r="B15" t="s">
        <v>76</v>
      </c>
    </row>
    <row r="16" spans="1:2" ht="12.75">
      <c r="A16" t="s">
        <v>86</v>
      </c>
      <c r="B16" t="s">
        <v>76</v>
      </c>
    </row>
    <row r="17" spans="1:2" ht="12.75">
      <c r="A17" t="s">
        <v>87</v>
      </c>
      <c r="B17" t="s">
        <v>74</v>
      </c>
    </row>
    <row r="18" spans="1:2" ht="12.75">
      <c r="A18" t="s">
        <v>106</v>
      </c>
      <c r="B18" t="s">
        <v>74</v>
      </c>
    </row>
    <row r="19" spans="1:2" ht="12.75">
      <c r="A19" t="s">
        <v>107</v>
      </c>
      <c r="B19" t="s">
        <v>76</v>
      </c>
    </row>
    <row r="20" spans="1:2" ht="12.75">
      <c r="A20" t="s">
        <v>108</v>
      </c>
      <c r="B20" t="s">
        <v>109</v>
      </c>
    </row>
    <row r="21" spans="1:2" ht="12.75">
      <c r="A21" t="s">
        <v>110</v>
      </c>
      <c r="B21" t="s">
        <v>80</v>
      </c>
    </row>
    <row r="22" spans="1:2" ht="12.75">
      <c r="A22" t="s">
        <v>111</v>
      </c>
      <c r="B22" t="s">
        <v>80</v>
      </c>
    </row>
    <row r="23" spans="1:2" ht="12.75">
      <c r="A23" t="s">
        <v>112</v>
      </c>
      <c r="B23" t="s">
        <v>76</v>
      </c>
    </row>
    <row r="24" spans="1:2" ht="12.75">
      <c r="A24" t="s">
        <v>113</v>
      </c>
      <c r="B24" t="s">
        <v>76</v>
      </c>
    </row>
    <row r="25" spans="1:2" ht="12.75">
      <c r="A25" t="s">
        <v>114</v>
      </c>
      <c r="B25" t="s">
        <v>74</v>
      </c>
    </row>
    <row r="26" spans="1:2" ht="12.75">
      <c r="A26" t="s">
        <v>115</v>
      </c>
      <c r="B26" t="s">
        <v>80</v>
      </c>
    </row>
    <row r="27" spans="1:2" ht="12.75">
      <c r="A27" t="s">
        <v>116</v>
      </c>
      <c r="B27" t="s">
        <v>76</v>
      </c>
    </row>
    <row r="28" spans="1:2" ht="12.75">
      <c r="A28" t="s">
        <v>117</v>
      </c>
      <c r="B28" t="s">
        <v>76</v>
      </c>
    </row>
    <row r="29" spans="1:2" ht="12.75">
      <c r="A29" t="s">
        <v>118</v>
      </c>
      <c r="B29" t="s">
        <v>74</v>
      </c>
    </row>
    <row r="30" spans="1:2" ht="12.75">
      <c r="A30" t="s">
        <v>147</v>
      </c>
      <c r="B30" t="s">
        <v>80</v>
      </c>
    </row>
    <row r="31" spans="1:2" ht="12.75">
      <c r="A31" t="s">
        <v>148</v>
      </c>
      <c r="B31" t="s">
        <v>76</v>
      </c>
    </row>
    <row r="32" spans="1:2" ht="12.75">
      <c r="A32" t="s">
        <v>149</v>
      </c>
      <c r="B32" t="s">
        <v>109</v>
      </c>
    </row>
    <row r="33" spans="1:2" ht="12.75">
      <c r="A33" t="s">
        <v>150</v>
      </c>
      <c r="B33" t="s">
        <v>74</v>
      </c>
    </row>
    <row r="34" spans="1:2" ht="12.75">
      <c r="A34" t="s">
        <v>159</v>
      </c>
      <c r="B34" t="s">
        <v>80</v>
      </c>
    </row>
    <row r="35" spans="1:2" ht="12.75">
      <c r="A35" t="s">
        <v>160</v>
      </c>
      <c r="B35" t="s">
        <v>76</v>
      </c>
    </row>
    <row r="36" spans="1:2" ht="12.75">
      <c r="A36" t="s">
        <v>161</v>
      </c>
      <c r="B36" t="s">
        <v>109</v>
      </c>
    </row>
    <row r="37" spans="1:2" ht="12.75">
      <c r="A37" t="s">
        <v>162</v>
      </c>
      <c r="B37" t="s">
        <v>74</v>
      </c>
    </row>
    <row r="38" spans="1:2" ht="12.75">
      <c r="A38" t="s">
        <v>65</v>
      </c>
      <c r="B38">
        <v>1</v>
      </c>
    </row>
    <row r="39" spans="1:2" ht="12.75">
      <c r="A39" t="s">
        <v>66</v>
      </c>
      <c r="B39">
        <v>1</v>
      </c>
    </row>
    <row r="40" spans="1:2" ht="12.75">
      <c r="A40" t="s">
        <v>67</v>
      </c>
      <c r="B40" t="s">
        <v>68</v>
      </c>
    </row>
    <row r="41" spans="1:2" ht="12.75">
      <c r="A41" t="s">
        <v>70</v>
      </c>
      <c r="B41">
        <v>1</v>
      </c>
    </row>
    <row r="42" spans="1:2" ht="12.75">
      <c r="A42" t="s">
        <v>71</v>
      </c>
      <c r="B42">
        <v>0</v>
      </c>
    </row>
    <row r="43" spans="1:2" ht="12.75">
      <c r="A43" t="s">
        <v>72</v>
      </c>
      <c r="B43">
        <v>0</v>
      </c>
    </row>
    <row r="44" spans="1:2" ht="12.75">
      <c r="A44" t="s">
        <v>138</v>
      </c>
      <c r="B44" t="s">
        <v>74</v>
      </c>
    </row>
    <row r="45" spans="1:2" ht="12.75">
      <c r="A45" t="s">
        <v>139</v>
      </c>
      <c r="B45" t="s">
        <v>76</v>
      </c>
    </row>
    <row r="46" spans="1:2" ht="12.75">
      <c r="A46" t="s">
        <v>140</v>
      </c>
      <c r="B46" t="s">
        <v>141</v>
      </c>
    </row>
    <row r="47" spans="1:2" ht="12.75">
      <c r="A47" t="s">
        <v>142</v>
      </c>
      <c r="B47" t="s">
        <v>74</v>
      </c>
    </row>
    <row r="48" spans="1:2" ht="12.75">
      <c r="A48" t="s">
        <v>143</v>
      </c>
      <c r="B48" t="s">
        <v>74</v>
      </c>
    </row>
    <row r="49" spans="1:2" ht="12.75">
      <c r="A49" t="s">
        <v>144</v>
      </c>
      <c r="B49" t="s">
        <v>76</v>
      </c>
    </row>
    <row r="50" spans="1:2" ht="12.75">
      <c r="A50" t="s">
        <v>145</v>
      </c>
      <c r="B50" t="s">
        <v>170</v>
      </c>
    </row>
    <row r="51" spans="1:2" ht="12.75">
      <c r="A51" t="s">
        <v>146</v>
      </c>
      <c r="B51" t="s">
        <v>74</v>
      </c>
    </row>
    <row r="52" spans="1:2" ht="12.75">
      <c r="A52" t="s">
        <v>69</v>
      </c>
      <c r="B52" t="s">
        <v>171</v>
      </c>
    </row>
    <row r="53" spans="1:2" ht="12.75">
      <c r="A53" t="s">
        <v>93</v>
      </c>
      <c r="B53" t="s">
        <v>172</v>
      </c>
    </row>
    <row r="54" spans="1:2" ht="12.75">
      <c r="A54" t="s">
        <v>94</v>
      </c>
      <c r="B54">
        <v>0</v>
      </c>
    </row>
    <row r="55" spans="1:2" ht="12.75">
      <c r="A55" t="s">
        <v>95</v>
      </c>
      <c r="B55" t="s">
        <v>173</v>
      </c>
    </row>
    <row r="56" spans="1:2" ht="12.75">
      <c r="A56" t="s">
        <v>96</v>
      </c>
      <c r="B56">
        <v>1</v>
      </c>
    </row>
    <row r="57" spans="1:2" ht="12.75">
      <c r="A57" t="s">
        <v>97</v>
      </c>
      <c r="B57">
        <v>10092543</v>
      </c>
    </row>
    <row r="58" spans="1:2" ht="12.75">
      <c r="A58" t="s">
        <v>119</v>
      </c>
      <c r="B58" t="s">
        <v>120</v>
      </c>
    </row>
    <row r="59" spans="1:2" ht="12.75">
      <c r="A59" t="s">
        <v>98</v>
      </c>
      <c r="B59">
        <v>16777215</v>
      </c>
    </row>
    <row r="60" spans="1:2" ht="12.75">
      <c r="A60" t="s">
        <v>99</v>
      </c>
      <c r="B60">
        <v>0</v>
      </c>
    </row>
    <row r="61" spans="1:2" ht="12.75">
      <c r="A61" t="s">
        <v>100</v>
      </c>
      <c r="B61">
        <v>0</v>
      </c>
    </row>
    <row r="62" spans="1:2" ht="12.75">
      <c r="A62" t="s">
        <v>101</v>
      </c>
      <c r="B62">
        <v>0</v>
      </c>
    </row>
    <row r="63" spans="1:2" ht="12.75">
      <c r="A63" t="s">
        <v>121</v>
      </c>
      <c r="B63">
        <v>0</v>
      </c>
    </row>
    <row r="64" spans="1:2" ht="12.75">
      <c r="A64" t="s">
        <v>102</v>
      </c>
      <c r="B64">
        <v>2</v>
      </c>
    </row>
    <row r="65" spans="1:2" ht="12.75">
      <c r="A65" t="s">
        <v>103</v>
      </c>
      <c r="B65">
        <v>0</v>
      </c>
    </row>
    <row r="66" spans="1:2" ht="12.75">
      <c r="A66" t="s">
        <v>104</v>
      </c>
      <c r="B66">
        <v>750</v>
      </c>
    </row>
    <row r="67" spans="1:2" ht="12.75">
      <c r="A67" t="s">
        <v>105</v>
      </c>
      <c r="B67">
        <v>80</v>
      </c>
    </row>
    <row r="68" spans="1:2" ht="12.75">
      <c r="A68" t="s">
        <v>151</v>
      </c>
      <c r="B68" t="s">
        <v>74</v>
      </c>
    </row>
    <row r="69" spans="1:2" ht="12.75">
      <c r="A69" t="s">
        <v>152</v>
      </c>
      <c r="B69" t="s">
        <v>76</v>
      </c>
    </row>
    <row r="70" spans="1:2" ht="12.75">
      <c r="A70" t="s">
        <v>153</v>
      </c>
      <c r="B70" t="s">
        <v>141</v>
      </c>
    </row>
    <row r="71" spans="1:2" ht="12.75">
      <c r="A71" t="s">
        <v>154</v>
      </c>
      <c r="B71" t="s">
        <v>74</v>
      </c>
    </row>
    <row r="72" spans="1:2" ht="12.75">
      <c r="A72" t="s">
        <v>155</v>
      </c>
      <c r="B72" t="s">
        <v>80</v>
      </c>
    </row>
    <row r="73" spans="1:2" ht="12.75">
      <c r="A73" t="s">
        <v>156</v>
      </c>
      <c r="B73" t="s">
        <v>76</v>
      </c>
    </row>
    <row r="74" spans="1:2" ht="12.75">
      <c r="A74" t="s">
        <v>157</v>
      </c>
      <c r="B74" t="s">
        <v>170</v>
      </c>
    </row>
    <row r="75" spans="1:2" ht="12.75">
      <c r="A75" t="s">
        <v>158</v>
      </c>
      <c r="B75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Jeffrey_S_Zakem</dc:creator>
  <cp:keywords/>
  <dc:description/>
  <cp:lastModifiedBy>Michael_H_Rubin</cp:lastModifiedBy>
  <dcterms:created xsi:type="dcterms:W3CDTF">2004-10-12T18:12:28Z</dcterms:created>
  <dcterms:modified xsi:type="dcterms:W3CDTF">2006-05-12T20:09:16Z</dcterms:modified>
  <cp:category/>
  <cp:version/>
  <cp:contentType/>
  <cp:contentStatus/>
</cp:coreProperties>
</file>